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Föreningar\ÖIK\"/>
    </mc:Choice>
  </mc:AlternateContent>
  <bookViews>
    <workbookView xWindow="360" yWindow="60" windowWidth="14988" windowHeight="2796" tabRatio="702" firstSheet="2" activeTab="2"/>
  </bookViews>
  <sheets>
    <sheet name="Resultaträkning" sheetId="1" r:id="rId1"/>
    <sheet name="Balansräkning" sheetId="4" r:id="rId2"/>
    <sheet name="Budget 2023-2024" sheetId="11" r:id="rId3"/>
    <sheet name="Budget 2022-2023 Utfall" sheetId="12" r:id="rId4"/>
    <sheet name="Resultaträkning Skid" sheetId="9" r:id="rId5"/>
    <sheet name="Balansräkning Skid" sheetId="8" r:id="rId6"/>
    <sheet name="Övriga kostnader" sheetId="2" r:id="rId7"/>
    <sheet name="Verksamhetsgren" sheetId="3" r:id="rId8"/>
  </sheets>
  <calcPr calcId="162913"/>
</workbook>
</file>

<file path=xl/calcChain.xml><?xml version="1.0" encoding="utf-8"?>
<calcChain xmlns="http://schemas.openxmlformats.org/spreadsheetml/2006/main">
  <c r="C18" i="8" l="1"/>
  <c r="B19" i="1" l="1"/>
  <c r="E44" i="3"/>
  <c r="D20" i="12" l="1"/>
  <c r="D21" i="12"/>
  <c r="D14" i="12"/>
  <c r="D13" i="12"/>
  <c r="D9" i="12"/>
  <c r="D8" i="12"/>
  <c r="D7" i="12"/>
  <c r="D5" i="12"/>
  <c r="C27" i="4" l="1"/>
  <c r="C14" i="4"/>
  <c r="B27" i="1"/>
  <c r="B20" i="1"/>
  <c r="B5" i="1" l="1"/>
  <c r="B9" i="1"/>
  <c r="B8" i="1"/>
  <c r="B7" i="1"/>
  <c r="E45" i="3" l="1"/>
  <c r="F21" i="12" l="1"/>
  <c r="F16" i="12"/>
  <c r="F17" i="12"/>
  <c r="F18" i="12"/>
  <c r="F19" i="12"/>
  <c r="F22" i="12"/>
  <c r="F23" i="12"/>
  <c r="F20" i="12" l="1"/>
  <c r="F15" i="12"/>
  <c r="F14" i="12"/>
  <c r="F13" i="12"/>
  <c r="B27" i="4"/>
  <c r="C18" i="4"/>
  <c r="C12" i="2"/>
  <c r="B35" i="3"/>
  <c r="B24" i="12" l="1"/>
  <c r="D24" i="12"/>
  <c r="C10" i="11"/>
  <c r="C24" i="11"/>
  <c r="F24" i="12" l="1"/>
  <c r="C26" i="11"/>
  <c r="E35" i="3" l="1"/>
  <c r="F35" i="3" s="1"/>
  <c r="E17" i="3"/>
  <c r="B10" i="12" l="1"/>
  <c r="B26" i="12" l="1"/>
  <c r="D10" i="12"/>
  <c r="F10" i="12" s="1"/>
  <c r="B45" i="3" l="1"/>
  <c r="F45" i="3" s="1"/>
  <c r="E22" i="3" l="1"/>
  <c r="B22" i="3"/>
  <c r="B17" i="3"/>
  <c r="F17" i="3" s="1"/>
  <c r="E10" i="3"/>
  <c r="B10" i="3"/>
  <c r="F8" i="12"/>
  <c r="B36" i="1"/>
  <c r="D26" i="12"/>
  <c r="F9" i="12"/>
  <c r="C11" i="4"/>
  <c r="C20" i="4" s="1"/>
  <c r="B28" i="1"/>
  <c r="B14" i="1"/>
  <c r="B10" i="1"/>
  <c r="F5" i="12"/>
  <c r="F6" i="12"/>
  <c r="F7" i="12"/>
  <c r="F4" i="12"/>
  <c r="B11" i="4"/>
  <c r="B9" i="9"/>
  <c r="B22" i="9"/>
  <c r="B9" i="8"/>
  <c r="B18" i="8" s="1"/>
  <c r="B19" i="8" s="1"/>
  <c r="C9" i="8"/>
  <c r="C19" i="8" s="1"/>
  <c r="B18" i="4"/>
  <c r="F22" i="3" l="1"/>
  <c r="F10" i="3"/>
  <c r="B24" i="9"/>
  <c r="B20" i="4"/>
  <c r="B38" i="1"/>
  <c r="B16" i="1"/>
  <c r="B40" i="1" l="1"/>
  <c r="B42" i="1" s="1"/>
</calcChain>
</file>

<file path=xl/sharedStrings.xml><?xml version="1.0" encoding="utf-8"?>
<sst xmlns="http://schemas.openxmlformats.org/spreadsheetml/2006/main" count="220" uniqueCount="143">
  <si>
    <t>Medlemsavgifter</t>
  </si>
  <si>
    <t>Deltagaravgifter</t>
  </si>
  <si>
    <t>Aktivitetsstöd</t>
  </si>
  <si>
    <t>Föreningsbidrag</t>
  </si>
  <si>
    <t>Kostnader</t>
  </si>
  <si>
    <t>Lokalhyror</t>
  </si>
  <si>
    <t>Möteskostnader inkl. avslutningsträff</t>
  </si>
  <si>
    <t>Övriga kostnader</t>
  </si>
  <si>
    <t>Administrativa kostnader</t>
  </si>
  <si>
    <t>Försäkringar</t>
  </si>
  <si>
    <t>Resultat</t>
  </si>
  <si>
    <t>Summa intäkter</t>
  </si>
  <si>
    <t>Summa kostnader</t>
  </si>
  <si>
    <t>Annonsering</t>
  </si>
  <si>
    <t>Ränteintäkter</t>
  </si>
  <si>
    <t>Ing. saldo</t>
  </si>
  <si>
    <t>Utg.saldo</t>
  </si>
  <si>
    <t>Tillgångar</t>
  </si>
  <si>
    <t>Kassa</t>
  </si>
  <si>
    <t>Postgirokonto</t>
  </si>
  <si>
    <t>Postgiro medlemskonto</t>
  </si>
  <si>
    <t>Tillgångar Skidsektionen</t>
  </si>
  <si>
    <t>Tillgångar Bordtennissektionen</t>
  </si>
  <si>
    <t>Summa tillgångar huvudstyrelse</t>
  </si>
  <si>
    <t>Summa tillgångar sektioner</t>
  </si>
  <si>
    <t>Totalta Tillgångar</t>
  </si>
  <si>
    <t>Skulder</t>
  </si>
  <si>
    <t>Årets resultat</t>
  </si>
  <si>
    <t>Balanserat eget kapital</t>
  </si>
  <si>
    <t xml:space="preserve">Summa tillgångar </t>
  </si>
  <si>
    <t>Resultat Huvudstyrelse</t>
  </si>
  <si>
    <t>Resultat Skidor</t>
  </si>
  <si>
    <t>Årets Resultat</t>
  </si>
  <si>
    <t>Eget kapital</t>
  </si>
  <si>
    <t>Budgeterat Resultat Huvudstyrelse</t>
  </si>
  <si>
    <t>Öregrunds IK</t>
  </si>
  <si>
    <t>Öregrunds IK  Skidsektionen</t>
  </si>
  <si>
    <t>Material</t>
  </si>
  <si>
    <t>Priser/Medaljer</t>
  </si>
  <si>
    <t>Materialkostnader</t>
  </si>
  <si>
    <t>Öregrund IK</t>
  </si>
  <si>
    <t>Ver</t>
  </si>
  <si>
    <t>Specifikation</t>
  </si>
  <si>
    <t>Summa</t>
  </si>
  <si>
    <t>Badmintonbollar</t>
  </si>
  <si>
    <t>Årsavgifter</t>
  </si>
  <si>
    <t>Diff</t>
  </si>
  <si>
    <t>Fonder Handelsbanken</t>
  </si>
  <si>
    <t>Konto Handelsbanken</t>
  </si>
  <si>
    <t>Inventarier</t>
  </si>
  <si>
    <t>Anm. BT-sektion 40%, Skidsektion 20%</t>
  </si>
  <si>
    <t>Realiserad vinst Aktiindexobligationer</t>
  </si>
  <si>
    <t>Summa Nettointäkter</t>
  </si>
  <si>
    <t>Summa Kapitalintäkter</t>
  </si>
  <si>
    <t>Summa Rörelsekostnader</t>
  </si>
  <si>
    <t>Summa Administrativa kostnader</t>
  </si>
  <si>
    <t>Bank Nordea</t>
  </si>
  <si>
    <t>Kapitalintäkter</t>
  </si>
  <si>
    <t>Övriga intäkter</t>
  </si>
  <si>
    <t>Hallhyra</t>
  </si>
  <si>
    <t>Caféförsäljning</t>
  </si>
  <si>
    <t>Spårkonto</t>
  </si>
  <si>
    <t>*</t>
  </si>
  <si>
    <t>Lotteriintäkter</t>
  </si>
  <si>
    <t>Varor</t>
  </si>
  <si>
    <t>Ledarutbildning</t>
  </si>
  <si>
    <t>Kortsiktiga skulder</t>
  </si>
  <si>
    <t>Innebandy</t>
  </si>
  <si>
    <t xml:space="preserve">Lotteri+Övrigt </t>
  </si>
  <si>
    <t>Fodringar</t>
  </si>
  <si>
    <t>Laglicenser</t>
  </si>
  <si>
    <t>Inköp varor Innebandy Kiosk</t>
  </si>
  <si>
    <t>Försäljning Kiosk</t>
  </si>
  <si>
    <t>Skidsektion spårkonto</t>
  </si>
  <si>
    <t>Aktivitetsstöd (Huvudstyrelsen)</t>
  </si>
  <si>
    <t>Bidrag sektioner</t>
  </si>
  <si>
    <t>Lokalkostnader (Huvudstyrelsen)</t>
  </si>
  <si>
    <t>Intäkter</t>
  </si>
  <si>
    <t>Badminton</t>
  </si>
  <si>
    <t>Hallyra</t>
  </si>
  <si>
    <t>Aikido</t>
  </si>
  <si>
    <t>Barngymnastik</t>
  </si>
  <si>
    <t>Deltagaravgifter, bollar</t>
  </si>
  <si>
    <t>Bidrag huvudstyrelsen</t>
  </si>
  <si>
    <t>Matchspel</t>
  </si>
  <si>
    <t>Budoförbundet</t>
  </si>
  <si>
    <t>Bidrag Huvudstyrelsen</t>
  </si>
  <si>
    <t>Möteskostnader</t>
  </si>
  <si>
    <t>Delt.avg.</t>
  </si>
  <si>
    <t>Försäljn. kläder</t>
  </si>
  <si>
    <t>Tävl.avg</t>
  </si>
  <si>
    <t>Läger</t>
  </si>
  <si>
    <t>Egna akt/Hyra</t>
  </si>
  <si>
    <t>Kontorsmatrl.</t>
  </si>
  <si>
    <t>Förbrukn. matrl.</t>
  </si>
  <si>
    <t>Kläder</t>
  </si>
  <si>
    <t>Övriga kostn.</t>
  </si>
  <si>
    <t>Bg</t>
  </si>
  <si>
    <t>Matrial</t>
  </si>
  <si>
    <t>Utbildning</t>
  </si>
  <si>
    <t>Kostnader Postgiro</t>
  </si>
  <si>
    <t>Courtage &amp; Fondavgifter</t>
  </si>
  <si>
    <t>Övriga kostnader Aikido</t>
  </si>
  <si>
    <t>Medelmshantering</t>
  </si>
  <si>
    <t>Sponsring</t>
  </si>
  <si>
    <t>Spår föbr.</t>
  </si>
  <si>
    <t xml:space="preserve">Specificering av "Övriga kostnader" </t>
  </si>
  <si>
    <t>Matrial + Annat</t>
  </si>
  <si>
    <t>Bordtennis</t>
  </si>
  <si>
    <t>Övriga kostnader Bordtennis</t>
  </si>
  <si>
    <t>Kostnader Seriespel Innebandy</t>
  </si>
  <si>
    <t>Hemsida &amp; Internet</t>
  </si>
  <si>
    <t>Tillgångar Innebandy</t>
  </si>
  <si>
    <t>Varulager Bordtennis</t>
  </si>
  <si>
    <t>Kassa Bordtennis</t>
  </si>
  <si>
    <t>Seriespel Innebandy</t>
  </si>
  <si>
    <t>Seriespel Bordtennis</t>
  </si>
  <si>
    <t>Seriespel</t>
  </si>
  <si>
    <t>Lotterier</t>
  </si>
  <si>
    <t>Målvaktsutrustning</t>
  </si>
  <si>
    <t>Roslagsalliansen</t>
  </si>
  <si>
    <t>Balansräkning 2022-06-30</t>
  </si>
  <si>
    <t>Kortsiktiga fodringar</t>
  </si>
  <si>
    <t>Bidrag spår/LOK</t>
  </si>
  <si>
    <t>Specificering för olika verksamhetsgrenar 2022-2023</t>
  </si>
  <si>
    <t>Gräsroten</t>
  </si>
  <si>
    <t>inkl. återstartsstöd 8000 kr</t>
  </si>
  <si>
    <t>Serier/Turneringar</t>
  </si>
  <si>
    <t>Grösroten</t>
  </si>
  <si>
    <t>Resultaträkning 2022-07-01 -- 2023-06-30</t>
  </si>
  <si>
    <t>Bidrag BT-bord</t>
  </si>
  <si>
    <t>Inköp BT-bord</t>
  </si>
  <si>
    <t>Balansräkning 2023-06-30</t>
  </si>
  <si>
    <t>*Andelsvärde 2022-06-30 var 357 952.10 kr</t>
  </si>
  <si>
    <t>Budget för 2023-2024, Huvudsektionen</t>
  </si>
  <si>
    <t xml:space="preserve">Föreläsare, Utbildning, Ledarvård </t>
  </si>
  <si>
    <t>Budget för 2022-2023 Utfall, Huvudsektionen</t>
  </si>
  <si>
    <t>Skidsektionens andel i Klubbens Bankkonto/Obligationer i Handelsbanken är 23 000:-</t>
  </si>
  <si>
    <t>Skidsektionens andel i Klubbens Fonder är 20% (71 590:- 2023-06-30)</t>
  </si>
  <si>
    <t>Avlutningsmiddag</t>
  </si>
  <si>
    <t xml:space="preserve">Bidrag skidsektionen </t>
  </si>
  <si>
    <t>Anm. BT-sektion 27 000 kr, Skidsektion 23 000 kr</t>
  </si>
  <si>
    <t>Bidrag till inköp av BT bord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</si>
</sst>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r&quot;"/>
    <numFmt numFmtId="165" formatCode="#,##0\ &quot;kr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8"/>
      <name val="Arial"/>
      <family val="2"/>
    </font>
    <font>
      <sz val="12"/>
      <color indexed="57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2"/>
      <color indexed="17"/>
      <name val="Arial"/>
      <family val="2"/>
    </font>
    <font>
      <i/>
      <sz val="12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7" fillId="0" borderId="1" xfId="0" applyNumberFormat="1" applyFont="1" applyBorder="1"/>
    <xf numFmtId="164" fontId="8" fillId="0" borderId="0" xfId="0" applyNumberFormat="1" applyFont="1"/>
    <xf numFmtId="0" fontId="2" fillId="0" borderId="0" xfId="0" applyFont="1"/>
    <xf numFmtId="164" fontId="10" fillId="0" borderId="0" xfId="0" applyNumberFormat="1" applyFont="1"/>
    <xf numFmtId="0" fontId="10" fillId="0" borderId="0" xfId="0" applyFont="1"/>
    <xf numFmtId="164" fontId="10" fillId="0" borderId="1" xfId="0" applyNumberFormat="1" applyFont="1" applyBorder="1"/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164" fontId="11" fillId="0" borderId="2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3" fillId="0" borderId="0" xfId="0" applyNumberFormat="1" applyFont="1" applyBorder="1"/>
    <xf numFmtId="0" fontId="14" fillId="0" borderId="3" xfId="0" applyFont="1" applyBorder="1"/>
    <xf numFmtId="164" fontId="14" fillId="0" borderId="4" xfId="0" applyNumberFormat="1" applyFont="1" applyBorder="1"/>
    <xf numFmtId="0" fontId="16" fillId="0" borderId="0" xfId="0" applyFont="1"/>
    <xf numFmtId="164" fontId="16" fillId="0" borderId="0" xfId="0" applyNumberFormat="1" applyFont="1"/>
    <xf numFmtId="164" fontId="17" fillId="0" borderId="0" xfId="0" applyNumberFormat="1" applyFont="1"/>
    <xf numFmtId="164" fontId="11" fillId="0" borderId="0" xfId="0" applyNumberFormat="1" applyFont="1" applyFill="1"/>
    <xf numFmtId="164" fontId="10" fillId="0" borderId="0" xfId="0" applyNumberFormat="1" applyFont="1" applyAlignment="1">
      <alignment horizontal="right"/>
    </xf>
    <xf numFmtId="0" fontId="18" fillId="0" borderId="0" xfId="0" applyFont="1"/>
    <xf numFmtId="165" fontId="5" fillId="0" borderId="0" xfId="0" applyNumberFormat="1" applyFont="1"/>
    <xf numFmtId="0" fontId="19" fillId="0" borderId="0" xfId="0" applyFont="1"/>
    <xf numFmtId="165" fontId="19" fillId="0" borderId="0" xfId="0" applyNumberFormat="1" applyFont="1"/>
    <xf numFmtId="16" fontId="20" fillId="0" borderId="0" xfId="0" applyNumberFormat="1" applyFont="1"/>
    <xf numFmtId="164" fontId="21" fillId="0" borderId="0" xfId="0" applyNumberFormat="1" applyFont="1" applyAlignment="1">
      <alignment horizontal="center"/>
    </xf>
    <xf numFmtId="164" fontId="18" fillId="0" borderId="0" xfId="0" applyNumberFormat="1" applyFont="1"/>
    <xf numFmtId="165" fontId="5" fillId="0" borderId="1" xfId="0" applyNumberFormat="1" applyFont="1" applyBorder="1"/>
    <xf numFmtId="165" fontId="5" fillId="0" borderId="5" xfId="0" applyNumberFormat="1" applyFont="1" applyBorder="1"/>
    <xf numFmtId="164" fontId="11" fillId="0" borderId="0" xfId="0" applyNumberFormat="1" applyFont="1" applyBorder="1"/>
    <xf numFmtId="0" fontId="22" fillId="0" borderId="0" xfId="0" applyFont="1"/>
    <xf numFmtId="164" fontId="22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Fill="1" applyBorder="1"/>
    <xf numFmtId="164" fontId="22" fillId="0" borderId="1" xfId="0" applyNumberFormat="1" applyFont="1" applyFill="1" applyBorder="1"/>
    <xf numFmtId="165" fontId="3" fillId="0" borderId="0" xfId="0" applyNumberFormat="1" applyFont="1"/>
    <xf numFmtId="165" fontId="3" fillId="0" borderId="1" xfId="0" applyNumberFormat="1" applyFont="1" applyBorder="1"/>
    <xf numFmtId="165" fontId="3" fillId="0" borderId="5" xfId="0" applyNumberFormat="1" applyFont="1" applyBorder="1"/>
    <xf numFmtId="164" fontId="4" fillId="0" borderId="0" xfId="0" applyNumberFormat="1" applyFont="1"/>
    <xf numFmtId="164" fontId="7" fillId="0" borderId="0" xfId="0" applyNumberFormat="1" applyFont="1" applyFill="1"/>
    <xf numFmtId="165" fontId="3" fillId="0" borderId="0" xfId="0" applyNumberFormat="1" applyFont="1" applyBorder="1"/>
    <xf numFmtId="164" fontId="7" fillId="0" borderId="0" xfId="0" applyNumberFormat="1" applyFont="1" applyFill="1" applyBorder="1"/>
    <xf numFmtId="164" fontId="8" fillId="0" borderId="0" xfId="0" applyNumberFormat="1" applyFont="1" applyFill="1"/>
    <xf numFmtId="165" fontId="5" fillId="0" borderId="0" xfId="0" applyNumberFormat="1" applyFont="1" applyBorder="1"/>
    <xf numFmtId="4" fontId="23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164" fontId="7" fillId="0" borderId="0" xfId="0" applyNumberFormat="1" applyFont="1" applyBorder="1"/>
    <xf numFmtId="165" fontId="7" fillId="0" borderId="0" xfId="0" applyNumberFormat="1" applyFont="1"/>
    <xf numFmtId="4" fontId="25" fillId="0" borderId="1" xfId="0" applyNumberFormat="1" applyFont="1" applyBorder="1"/>
    <xf numFmtId="4" fontId="26" fillId="0" borderId="0" xfId="0" applyNumberFormat="1" applyFont="1"/>
    <xf numFmtId="164" fontId="27" fillId="0" borderId="0" xfId="0" applyNumberFormat="1" applyFont="1"/>
    <xf numFmtId="164" fontId="26" fillId="0" borderId="1" xfId="0" applyNumberFormat="1" applyFont="1" applyBorder="1"/>
    <xf numFmtId="164" fontId="9" fillId="0" borderId="0" xfId="0" applyNumberFormat="1" applyFont="1"/>
    <xf numFmtId="3" fontId="7" fillId="0" borderId="0" xfId="0" applyNumberFormat="1" applyFont="1"/>
    <xf numFmtId="165" fontId="8" fillId="0" borderId="0" xfId="0" applyNumberFormat="1" applyFont="1"/>
    <xf numFmtId="164" fontId="11" fillId="0" borderId="2" xfId="0" applyNumberFormat="1" applyFont="1" applyFill="1" applyBorder="1"/>
    <xf numFmtId="164" fontId="10" fillId="0" borderId="0" xfId="0" applyNumberFormat="1" applyFont="1" applyFill="1"/>
    <xf numFmtId="164" fontId="11" fillId="0" borderId="0" xfId="0" applyNumberFormat="1" applyFont="1" applyFill="1" applyBorder="1"/>
    <xf numFmtId="164" fontId="10" fillId="0" borderId="1" xfId="0" applyNumberFormat="1" applyFont="1" applyFill="1" applyBorder="1"/>
    <xf numFmtId="164" fontId="11" fillId="0" borderId="1" xfId="0" applyNumberFormat="1" applyFont="1" applyFill="1" applyBorder="1"/>
    <xf numFmtId="164" fontId="3" fillId="0" borderId="0" xfId="0" applyNumberFormat="1" applyFont="1" applyFill="1"/>
    <xf numFmtId="164" fontId="3" fillId="0" borderId="0" xfId="0" applyNumberFormat="1" applyFont="1" applyFill="1" applyBorder="1"/>
    <xf numFmtId="4" fontId="7" fillId="0" borderId="0" xfId="0" applyNumberFormat="1" applyFont="1"/>
    <xf numFmtId="164" fontId="2" fillId="0" borderId="0" xfId="0" applyNumberFormat="1" applyFont="1"/>
    <xf numFmtId="164" fontId="10" fillId="0" borderId="7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14" sqref="A14"/>
    </sheetView>
  </sheetViews>
  <sheetFormatPr defaultColWidth="9.109375" defaultRowHeight="15" x14ac:dyDescent="0.25"/>
  <cols>
    <col min="1" max="1" width="48" style="16" customWidth="1"/>
    <col min="2" max="2" width="18.6640625" style="15" bestFit="1" customWidth="1"/>
    <col min="3" max="3" width="4" style="16" customWidth="1"/>
    <col min="4" max="4" width="16.6640625" style="16" bestFit="1" customWidth="1"/>
    <col min="5" max="6" width="9.109375" style="16"/>
    <col min="7" max="12" width="3" style="16" customWidth="1"/>
    <col min="13" max="15" width="2.109375" style="16" customWidth="1"/>
    <col min="16" max="16384" width="9.109375" style="16"/>
  </cols>
  <sheetData>
    <row r="1" spans="1:4" ht="17.25" customHeight="1" x14ac:dyDescent="0.3">
      <c r="A1" s="13" t="s">
        <v>35</v>
      </c>
    </row>
    <row r="2" spans="1:4" s="13" customFormat="1" ht="15.6" x14ac:dyDescent="0.3">
      <c r="A2" s="8" t="s">
        <v>129</v>
      </c>
      <c r="B2" s="12"/>
    </row>
    <row r="4" spans="1:4" x14ac:dyDescent="0.25">
      <c r="A4" s="16" t="s">
        <v>0</v>
      </c>
      <c r="B4" s="15">
        <v>23650</v>
      </c>
    </row>
    <row r="5" spans="1:4" x14ac:dyDescent="0.25">
      <c r="A5" s="16" t="s">
        <v>2</v>
      </c>
      <c r="B5" s="15">
        <f>3229.26+5727.64+3476.2-0.33+9112.54+10125.37+13138.82</f>
        <v>44809.500000000007</v>
      </c>
      <c r="D5" s="29"/>
    </row>
    <row r="6" spans="1:4" x14ac:dyDescent="0.25">
      <c r="A6" s="16" t="s">
        <v>3</v>
      </c>
      <c r="B6" s="15">
        <v>1800</v>
      </c>
      <c r="D6" s="29"/>
    </row>
    <row r="7" spans="1:4" x14ac:dyDescent="0.25">
      <c r="A7" s="6" t="s">
        <v>63</v>
      </c>
      <c r="B7" s="15">
        <f>320+3791+754</f>
        <v>4865</v>
      </c>
      <c r="D7" s="29"/>
    </row>
    <row r="8" spans="1:4" x14ac:dyDescent="0.25">
      <c r="A8" s="6" t="s">
        <v>58</v>
      </c>
      <c r="B8" s="15">
        <f>27135+32667+3000</f>
        <v>62802</v>
      </c>
      <c r="D8" s="29" t="s">
        <v>130</v>
      </c>
    </row>
    <row r="9" spans="1:4" x14ac:dyDescent="0.25">
      <c r="A9" s="6" t="s">
        <v>1</v>
      </c>
      <c r="B9" s="41">
        <f>2000+10780+19885+7352</f>
        <v>40017</v>
      </c>
      <c r="D9" s="29"/>
    </row>
    <row r="10" spans="1:4" ht="15.6" x14ac:dyDescent="0.3">
      <c r="A10" s="42" t="s">
        <v>52</v>
      </c>
      <c r="B10" s="43">
        <f>SUM(B4:B9)</f>
        <v>177943.5</v>
      </c>
      <c r="D10" s="29"/>
    </row>
    <row r="11" spans="1:4" x14ac:dyDescent="0.25">
      <c r="B11" s="41"/>
      <c r="D11" s="29"/>
    </row>
    <row r="12" spans="1:4" x14ac:dyDescent="0.25">
      <c r="A12" s="16" t="s">
        <v>14</v>
      </c>
      <c r="B12" s="41">
        <v>4.0599999999999996</v>
      </c>
      <c r="D12" s="29"/>
    </row>
    <row r="13" spans="1:4" x14ac:dyDescent="0.25">
      <c r="A13" s="6" t="s">
        <v>51</v>
      </c>
      <c r="B13" s="15">
        <v>0</v>
      </c>
      <c r="D13" s="29"/>
    </row>
    <row r="14" spans="1:4" ht="15.6" x14ac:dyDescent="0.3">
      <c r="A14" s="42" t="s">
        <v>53</v>
      </c>
      <c r="B14" s="43">
        <f>SUM(B12:B13)</f>
        <v>4.0599999999999996</v>
      </c>
      <c r="D14" s="29"/>
    </row>
    <row r="15" spans="1:4" ht="16.2" thickBot="1" x14ac:dyDescent="0.35">
      <c r="A15" s="42"/>
      <c r="B15" s="44"/>
      <c r="D15" s="29"/>
    </row>
    <row r="16" spans="1:4" s="13" customFormat="1" ht="16.2" thickTop="1" x14ac:dyDescent="0.3">
      <c r="A16" s="13" t="s">
        <v>11</v>
      </c>
      <c r="B16" s="12">
        <f>B10+B14</f>
        <v>177947.56</v>
      </c>
      <c r="D16" s="29"/>
    </row>
    <row r="17" spans="1:4" x14ac:dyDescent="0.25">
      <c r="D17" s="29"/>
    </row>
    <row r="18" spans="1:4" ht="15.6" x14ac:dyDescent="0.3">
      <c r="A18" s="17" t="s">
        <v>4</v>
      </c>
      <c r="D18" s="29"/>
    </row>
    <row r="19" spans="1:4" x14ac:dyDescent="0.25">
      <c r="A19" s="16" t="s">
        <v>5</v>
      </c>
      <c r="B19" s="30">
        <f>8752+3965+17234+8113+12790+10456-7000</f>
        <v>54310</v>
      </c>
      <c r="D19" s="15"/>
    </row>
    <row r="20" spans="1:4" x14ac:dyDescent="0.25">
      <c r="A20" s="16" t="s">
        <v>39</v>
      </c>
      <c r="B20" s="30">
        <f>4313+49855</f>
        <v>54168</v>
      </c>
      <c r="D20" s="76" t="s">
        <v>131</v>
      </c>
    </row>
    <row r="21" spans="1:4" x14ac:dyDescent="0.25">
      <c r="A21" s="6" t="s">
        <v>110</v>
      </c>
      <c r="B21" s="51">
        <v>13000</v>
      </c>
      <c r="D21" s="38"/>
    </row>
    <row r="22" spans="1:4" x14ac:dyDescent="0.25">
      <c r="A22" s="6" t="s">
        <v>102</v>
      </c>
      <c r="B22" s="51">
        <v>5360</v>
      </c>
      <c r="D22" s="38"/>
    </row>
    <row r="23" spans="1:4" x14ac:dyDescent="0.25">
      <c r="A23" s="6" t="s">
        <v>109</v>
      </c>
      <c r="B23" s="51">
        <v>27040</v>
      </c>
      <c r="D23" s="38"/>
    </row>
    <row r="24" spans="1:4" x14ac:dyDescent="0.25">
      <c r="A24" s="6" t="s">
        <v>65</v>
      </c>
      <c r="B24" s="30">
        <v>3600</v>
      </c>
      <c r="D24" s="38"/>
    </row>
    <row r="25" spans="1:4" x14ac:dyDescent="0.25">
      <c r="A25" s="6" t="s">
        <v>64</v>
      </c>
      <c r="B25" s="30">
        <v>0</v>
      </c>
      <c r="D25" s="38"/>
    </row>
    <row r="26" spans="1:4" x14ac:dyDescent="0.25">
      <c r="A26" s="6" t="s">
        <v>87</v>
      </c>
      <c r="B26" s="30">
        <v>1602</v>
      </c>
      <c r="D26" s="38"/>
    </row>
    <row r="27" spans="1:4" x14ac:dyDescent="0.25">
      <c r="A27" s="16" t="s">
        <v>7</v>
      </c>
      <c r="B27" s="53">
        <f>3250+5989-B24</f>
        <v>5639</v>
      </c>
      <c r="C27" s="6"/>
      <c r="D27" s="38"/>
    </row>
    <row r="28" spans="1:4" ht="15.6" x14ac:dyDescent="0.3">
      <c r="A28" s="42" t="s">
        <v>54</v>
      </c>
      <c r="B28" s="45">
        <f>SUM(B19:B27)</f>
        <v>164719</v>
      </c>
      <c r="D28" s="15"/>
    </row>
    <row r="29" spans="1:4" x14ac:dyDescent="0.25">
      <c r="A29" s="6"/>
      <c r="B29" s="30"/>
      <c r="D29" s="15"/>
    </row>
    <row r="30" spans="1:4" x14ac:dyDescent="0.25">
      <c r="A30" s="6" t="s">
        <v>100</v>
      </c>
      <c r="B30" s="30">
        <v>3103.25</v>
      </c>
      <c r="C30" s="15"/>
    </row>
    <row r="31" spans="1:4" x14ac:dyDescent="0.25">
      <c r="A31" s="6" t="s">
        <v>101</v>
      </c>
      <c r="B31" s="30">
        <v>0</v>
      </c>
      <c r="C31" s="15"/>
    </row>
    <row r="32" spans="1:4" x14ac:dyDescent="0.25">
      <c r="A32" s="6" t="s">
        <v>111</v>
      </c>
      <c r="B32" s="30">
        <v>3063.75</v>
      </c>
      <c r="C32" s="15"/>
    </row>
    <row r="33" spans="1:4" x14ac:dyDescent="0.25">
      <c r="A33" s="6" t="s">
        <v>103</v>
      </c>
      <c r="B33" s="30">
        <v>0</v>
      </c>
      <c r="D33" s="38"/>
    </row>
    <row r="34" spans="1:4" x14ac:dyDescent="0.25">
      <c r="A34" s="6" t="s">
        <v>13</v>
      </c>
      <c r="B34" s="30">
        <v>2465</v>
      </c>
      <c r="D34" s="38"/>
    </row>
    <row r="35" spans="1:4" x14ac:dyDescent="0.25">
      <c r="A35" s="16" t="s">
        <v>9</v>
      </c>
      <c r="B35" s="30">
        <v>910</v>
      </c>
      <c r="D35" s="15"/>
    </row>
    <row r="36" spans="1:4" ht="15.6" x14ac:dyDescent="0.3">
      <c r="A36" s="42" t="s">
        <v>55</v>
      </c>
      <c r="B36" s="45">
        <f>SUM(B30:B35)</f>
        <v>9542</v>
      </c>
      <c r="D36" s="15"/>
    </row>
    <row r="37" spans="1:4" ht="16.2" thickBot="1" x14ac:dyDescent="0.35">
      <c r="A37" s="42"/>
      <c r="B37" s="46"/>
      <c r="D37" s="15"/>
    </row>
    <row r="38" spans="1:4" s="13" customFormat="1" ht="16.2" thickTop="1" x14ac:dyDescent="0.3">
      <c r="A38" s="13" t="s">
        <v>12</v>
      </c>
      <c r="B38" s="12">
        <f>B28+B36</f>
        <v>174261</v>
      </c>
      <c r="D38" s="12"/>
    </row>
    <row r="40" spans="1:4" s="13" customFormat="1" ht="15.6" x14ac:dyDescent="0.3">
      <c r="A40" s="13" t="s">
        <v>30</v>
      </c>
      <c r="B40" s="12">
        <f>B16-B38</f>
        <v>3686.5599999999977</v>
      </c>
    </row>
    <row r="41" spans="1:4" x14ac:dyDescent="0.25">
      <c r="A41" s="16" t="s">
        <v>31</v>
      </c>
      <c r="B41" s="18">
        <v>6198.66</v>
      </c>
    </row>
    <row r="42" spans="1:4" s="13" customFormat="1" ht="16.2" thickBot="1" x14ac:dyDescent="0.35">
      <c r="A42" s="13" t="s">
        <v>32</v>
      </c>
      <c r="B42" s="14">
        <f>SUM(B40:B41)</f>
        <v>9885.2199999999975</v>
      </c>
    </row>
    <row r="43" spans="1:4" ht="15.6" thickTop="1" x14ac:dyDescent="0.25"/>
  </sheetData>
  <phoneticPr fontId="4" type="noConversion"/>
  <printOptions gridLines="1"/>
  <pageMargins left="0.75" right="0.75" top="0.64" bottom="0.4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workbookViewId="0">
      <selection activeCell="D23" sqref="D23"/>
    </sheetView>
  </sheetViews>
  <sheetFormatPr defaultColWidth="9.109375" defaultRowHeight="15" x14ac:dyDescent="0.25"/>
  <cols>
    <col min="1" max="1" width="37.33203125" style="16" bestFit="1" customWidth="1"/>
    <col min="2" max="3" width="22.109375" style="15" customWidth="1"/>
    <col min="4" max="4" width="3.109375" style="16" customWidth="1"/>
    <col min="5" max="6" width="15.5546875" style="16" bestFit="1" customWidth="1"/>
    <col min="7" max="7" width="9.109375" style="16"/>
    <col min="8" max="8" width="15.33203125" style="16" customWidth="1"/>
    <col min="9" max="16384" width="9.109375" style="16"/>
  </cols>
  <sheetData>
    <row r="1" spans="1:8" ht="17.399999999999999" x14ac:dyDescent="0.3">
      <c r="A1" s="3" t="s">
        <v>35</v>
      </c>
    </row>
    <row r="2" spans="1:8" s="3" customFormat="1" ht="27" customHeight="1" x14ac:dyDescent="0.3">
      <c r="A2" s="8" t="s">
        <v>132</v>
      </c>
      <c r="B2" s="4"/>
      <c r="C2" s="4"/>
    </row>
    <row r="3" spans="1:8" s="13" customFormat="1" ht="15.6" x14ac:dyDescent="0.3">
      <c r="B3" s="31" t="s">
        <v>15</v>
      </c>
      <c r="C3" s="31" t="s">
        <v>16</v>
      </c>
    </row>
    <row r="4" spans="1:8" x14ac:dyDescent="0.25">
      <c r="A4" s="16" t="s">
        <v>18</v>
      </c>
      <c r="B4" s="30">
        <v>795</v>
      </c>
      <c r="C4" s="30">
        <v>795</v>
      </c>
      <c r="E4" s="32"/>
    </row>
    <row r="5" spans="1:8" x14ac:dyDescent="0.25">
      <c r="A5" s="6" t="s">
        <v>114</v>
      </c>
      <c r="B5" s="30">
        <v>3738</v>
      </c>
      <c r="C5" s="30">
        <v>3738</v>
      </c>
      <c r="E5" s="32"/>
    </row>
    <row r="6" spans="1:8" x14ac:dyDescent="0.25">
      <c r="A6" s="6" t="s">
        <v>56</v>
      </c>
      <c r="B6" s="30">
        <v>2623.45</v>
      </c>
      <c r="C6" s="30">
        <v>2627.51</v>
      </c>
    </row>
    <row r="7" spans="1:8" x14ac:dyDescent="0.25">
      <c r="A7" s="16" t="s">
        <v>19</v>
      </c>
      <c r="B7" s="30">
        <v>39753.58</v>
      </c>
      <c r="C7" s="30">
        <v>46329.08</v>
      </c>
      <c r="E7" s="32"/>
    </row>
    <row r="8" spans="1:8" x14ac:dyDescent="0.25">
      <c r="A8" s="16" t="s">
        <v>20</v>
      </c>
      <c r="B8" s="30">
        <v>6158.3</v>
      </c>
      <c r="C8" s="30">
        <v>40081.300000000003</v>
      </c>
      <c r="E8" s="32"/>
      <c r="F8" s="15"/>
      <c r="H8" s="15"/>
    </row>
    <row r="9" spans="1:8" x14ac:dyDescent="0.25">
      <c r="A9" s="16" t="s">
        <v>48</v>
      </c>
      <c r="B9" s="30">
        <v>100000.54</v>
      </c>
      <c r="C9" s="30">
        <v>50932.54</v>
      </c>
      <c r="E9" s="11" t="s">
        <v>141</v>
      </c>
      <c r="H9" s="15"/>
    </row>
    <row r="10" spans="1:8" x14ac:dyDescent="0.25">
      <c r="A10" s="16" t="s">
        <v>47</v>
      </c>
      <c r="B10" s="30">
        <v>210115</v>
      </c>
      <c r="C10" s="30">
        <v>210115</v>
      </c>
      <c r="D10" s="6" t="s">
        <v>62</v>
      </c>
      <c r="E10" s="32" t="s">
        <v>50</v>
      </c>
    </row>
    <row r="11" spans="1:8" s="13" customFormat="1" ht="15.6" x14ac:dyDescent="0.3">
      <c r="A11" s="13" t="s">
        <v>23</v>
      </c>
      <c r="B11" s="77">
        <f>SUM(B4:B10)</f>
        <v>363183.87</v>
      </c>
      <c r="C11" s="77">
        <f>SUM(C4:C10)</f>
        <v>354618.43000000005</v>
      </c>
      <c r="E11" s="32"/>
      <c r="F11" s="12"/>
    </row>
    <row r="12" spans="1:8" x14ac:dyDescent="0.25">
      <c r="B12" s="30"/>
      <c r="C12" s="30"/>
      <c r="E12" s="11" t="s">
        <v>133</v>
      </c>
    </row>
    <row r="13" spans="1:8" x14ac:dyDescent="0.25">
      <c r="A13" s="6" t="s">
        <v>122</v>
      </c>
      <c r="B13" s="30">
        <v>6500</v>
      </c>
      <c r="C13" s="30">
        <v>0</v>
      </c>
      <c r="E13" s="32"/>
    </row>
    <row r="14" spans="1:8" x14ac:dyDescent="0.25">
      <c r="A14" s="16" t="s">
        <v>21</v>
      </c>
      <c r="B14" s="30">
        <v>126766.91</v>
      </c>
      <c r="C14" s="30">
        <f>131385.57-B23</f>
        <v>109843.57</v>
      </c>
      <c r="E14" s="32"/>
    </row>
    <row r="15" spans="1:8" x14ac:dyDescent="0.25">
      <c r="A15" s="6" t="s">
        <v>112</v>
      </c>
      <c r="B15" s="70">
        <v>-44236.18</v>
      </c>
      <c r="C15" s="70">
        <v>-34624.550000000003</v>
      </c>
      <c r="E15" s="38"/>
    </row>
    <row r="16" spans="1:8" x14ac:dyDescent="0.25">
      <c r="A16" s="6" t="s">
        <v>113</v>
      </c>
      <c r="B16" s="70">
        <v>1326</v>
      </c>
      <c r="C16" s="70">
        <v>1326</v>
      </c>
      <c r="E16" s="38"/>
    </row>
    <row r="17" spans="1:6" x14ac:dyDescent="0.25">
      <c r="A17" s="16" t="s">
        <v>22</v>
      </c>
      <c r="B17" s="68">
        <v>12911.12</v>
      </c>
      <c r="C17" s="68">
        <v>9304.66</v>
      </c>
      <c r="E17" s="38"/>
    </row>
    <row r="18" spans="1:6" ht="15.6" x14ac:dyDescent="0.3">
      <c r="A18" s="13" t="s">
        <v>24</v>
      </c>
      <c r="B18" s="69">
        <f>SUM(B14:B17)</f>
        <v>96767.85</v>
      </c>
      <c r="C18" s="69">
        <f>SUM(C13:C17)</f>
        <v>85849.680000000008</v>
      </c>
      <c r="E18" s="15"/>
    </row>
    <row r="19" spans="1:6" x14ac:dyDescent="0.25">
      <c r="B19" s="30"/>
      <c r="C19" s="30"/>
      <c r="E19" s="15"/>
    </row>
    <row r="20" spans="1:6" s="13" customFormat="1" ht="16.2" thickBot="1" x14ac:dyDescent="0.35">
      <c r="A20" s="13" t="s">
        <v>25</v>
      </c>
      <c r="B20" s="71">
        <f>B11+B18</f>
        <v>459951.72</v>
      </c>
      <c r="C20" s="71">
        <f>C11+C18</f>
        <v>440468.11000000004</v>
      </c>
      <c r="E20" s="32"/>
    </row>
    <row r="21" spans="1:6" ht="15.6" thickTop="1" x14ac:dyDescent="0.25">
      <c r="B21" s="30"/>
      <c r="C21" s="30"/>
      <c r="E21" s="15"/>
      <c r="F21" s="15"/>
    </row>
    <row r="22" spans="1:6" ht="15.6" x14ac:dyDescent="0.3">
      <c r="A22" s="13" t="s">
        <v>26</v>
      </c>
      <c r="B22" s="30"/>
      <c r="C22" s="30"/>
    </row>
    <row r="23" spans="1:6" x14ac:dyDescent="0.25">
      <c r="A23" s="6" t="s">
        <v>66</v>
      </c>
      <c r="B23" s="30">
        <v>21542</v>
      </c>
      <c r="C23" s="30">
        <v>0</v>
      </c>
      <c r="E23" s="15"/>
    </row>
    <row r="24" spans="1:6" x14ac:dyDescent="0.25">
      <c r="A24" s="6" t="s">
        <v>73</v>
      </c>
      <c r="B24" s="30">
        <v>14477.07</v>
      </c>
      <c r="C24" s="30">
        <v>14477.07</v>
      </c>
      <c r="E24" s="15"/>
    </row>
    <row r="25" spans="1:6" x14ac:dyDescent="0.25">
      <c r="A25" s="16" t="s">
        <v>27</v>
      </c>
      <c r="B25" s="30">
        <v>4194.96</v>
      </c>
      <c r="C25" s="30">
        <v>9885.2199999999993</v>
      </c>
      <c r="E25" s="15"/>
    </row>
    <row r="26" spans="1:6" ht="15.6" thickBot="1" x14ac:dyDescent="0.3">
      <c r="A26" s="16" t="s">
        <v>33</v>
      </c>
      <c r="B26" s="72">
        <v>426237.69</v>
      </c>
      <c r="C26" s="72">
        <v>411910.86</v>
      </c>
      <c r="E26" s="15"/>
    </row>
    <row r="27" spans="1:6" s="13" customFormat="1" ht="16.8" thickTop="1" thickBot="1" x14ac:dyDescent="0.35">
      <c r="A27" s="13" t="s">
        <v>28</v>
      </c>
      <c r="B27" s="71">
        <f>SUM(B23:B26)</f>
        <v>466451.72</v>
      </c>
      <c r="C27" s="71">
        <f>SUM(C23:C26)+B25</f>
        <v>440468.11</v>
      </c>
      <c r="E27" s="12"/>
      <c r="F27" s="12"/>
    </row>
    <row r="28" spans="1:6" ht="15.6" thickTop="1" x14ac:dyDescent="0.25"/>
    <row r="29" spans="1:6" x14ac:dyDescent="0.25">
      <c r="B29" s="37"/>
    </row>
    <row r="31" spans="1:6" x14ac:dyDescent="0.25">
      <c r="E31" s="15"/>
    </row>
    <row r="36" spans="2:3" x14ac:dyDescent="0.25">
      <c r="B36" s="16"/>
      <c r="C36" s="16"/>
    </row>
    <row r="37" spans="2:3" s="13" customFormat="1" ht="15.6" x14ac:dyDescent="0.3">
      <c r="B37" s="12"/>
      <c r="C37" s="12"/>
    </row>
    <row r="39" spans="2:3" s="13" customFormat="1" ht="15.6" x14ac:dyDescent="0.3">
      <c r="B39" s="12"/>
      <c r="C39" s="12"/>
    </row>
  </sheetData>
  <phoneticPr fontId="4" type="noConversion"/>
  <printOptions gridLines="1"/>
  <pageMargins left="0.57999999999999996" right="0.17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1" workbookViewId="0">
      <selection activeCell="C23" sqref="C23"/>
    </sheetView>
  </sheetViews>
  <sheetFormatPr defaultColWidth="9.109375" defaultRowHeight="17.399999999999999" x14ac:dyDescent="0.3"/>
  <cols>
    <col min="1" max="1" width="48.5546875" style="34" bestFit="1" customWidth="1"/>
    <col min="2" max="2" width="3.109375" style="35" customWidth="1"/>
    <col min="3" max="3" width="21.6640625" style="34" customWidth="1"/>
    <col min="4" max="4" width="9.109375" style="34"/>
    <col min="5" max="5" width="15" style="34" bestFit="1" customWidth="1"/>
    <col min="6" max="8" width="9.109375" style="34"/>
    <col min="9" max="9" width="16.109375" style="34" bestFit="1" customWidth="1"/>
    <col min="10" max="16384" width="9.109375" style="34"/>
  </cols>
  <sheetData>
    <row r="1" spans="1:6" s="3" customFormat="1" ht="17.25" customHeight="1" x14ac:dyDescent="0.3">
      <c r="A1" s="3" t="s">
        <v>35</v>
      </c>
      <c r="B1" s="33"/>
      <c r="E1" s="34"/>
      <c r="F1" s="34"/>
    </row>
    <row r="2" spans="1:6" s="3" customFormat="1" x14ac:dyDescent="0.3">
      <c r="A2" s="3" t="s">
        <v>134</v>
      </c>
      <c r="B2" s="33"/>
      <c r="E2" s="34"/>
      <c r="F2" s="34"/>
    </row>
    <row r="3" spans="1:6" x14ac:dyDescent="0.3">
      <c r="A3" s="1"/>
      <c r="B3" s="47"/>
      <c r="C3" s="1"/>
    </row>
    <row r="4" spans="1:6" x14ac:dyDescent="0.3">
      <c r="A4" s="1" t="s">
        <v>0</v>
      </c>
      <c r="B4" s="47"/>
      <c r="C4" s="2">
        <v>25000</v>
      </c>
    </row>
    <row r="5" spans="1:6" x14ac:dyDescent="0.3">
      <c r="A5" s="1" t="s">
        <v>74</v>
      </c>
      <c r="B5" s="47"/>
      <c r="C5" s="47">
        <v>45000</v>
      </c>
    </row>
    <row r="6" spans="1:6" x14ac:dyDescent="0.3">
      <c r="A6" s="1" t="s">
        <v>3</v>
      </c>
      <c r="B6" s="47"/>
      <c r="C6" s="47">
        <v>1800</v>
      </c>
    </row>
    <row r="7" spans="1:6" x14ac:dyDescent="0.3">
      <c r="A7" s="1" t="s">
        <v>1</v>
      </c>
      <c r="B7" s="47"/>
      <c r="C7" s="47">
        <v>60000</v>
      </c>
    </row>
    <row r="8" spans="1:6" x14ac:dyDescent="0.3">
      <c r="A8" s="1" t="s">
        <v>68</v>
      </c>
      <c r="B8" s="47"/>
      <c r="C8" s="47">
        <v>10000</v>
      </c>
      <c r="D8" s="1"/>
    </row>
    <row r="9" spans="1:6" ht="18" thickBot="1" x14ac:dyDescent="0.35">
      <c r="A9" s="1" t="s">
        <v>57</v>
      </c>
      <c r="B9" s="47"/>
      <c r="C9" s="47">
        <v>0</v>
      </c>
    </row>
    <row r="10" spans="1:6" ht="18.600000000000001" thickTop="1" thickBot="1" x14ac:dyDescent="0.35">
      <c r="A10" s="3" t="s">
        <v>11</v>
      </c>
      <c r="B10" s="47"/>
      <c r="C10" s="40">
        <f>SUM(C4:C9)</f>
        <v>141800</v>
      </c>
      <c r="D10" s="40"/>
      <c r="E10" s="40"/>
    </row>
    <row r="11" spans="1:6" ht="18" thickTop="1" x14ac:dyDescent="0.3">
      <c r="A11" s="1"/>
      <c r="B11" s="47"/>
      <c r="C11" s="47"/>
    </row>
    <row r="12" spans="1:6" x14ac:dyDescent="0.3">
      <c r="A12" s="5" t="s">
        <v>4</v>
      </c>
      <c r="B12" s="47"/>
      <c r="C12" s="47"/>
    </row>
    <row r="13" spans="1:6" x14ac:dyDescent="0.3">
      <c r="A13" s="1" t="s">
        <v>75</v>
      </c>
      <c r="B13" s="47"/>
      <c r="C13" s="47">
        <v>12000</v>
      </c>
      <c r="D13" s="47"/>
    </row>
    <row r="14" spans="1:6" x14ac:dyDescent="0.3">
      <c r="A14" s="1" t="s">
        <v>76</v>
      </c>
      <c r="B14" s="47"/>
      <c r="C14" s="47">
        <v>60000</v>
      </c>
    </row>
    <row r="15" spans="1:6" x14ac:dyDescent="0.3">
      <c r="A15" s="1" t="s">
        <v>115</v>
      </c>
      <c r="B15" s="47"/>
      <c r="C15" s="47">
        <v>0</v>
      </c>
    </row>
    <row r="16" spans="1:6" x14ac:dyDescent="0.3">
      <c r="A16" s="1" t="s">
        <v>116</v>
      </c>
      <c r="B16" s="47"/>
      <c r="C16" s="47">
        <v>25000</v>
      </c>
    </row>
    <row r="17" spans="1:7" x14ac:dyDescent="0.3">
      <c r="A17" s="1" t="s">
        <v>6</v>
      </c>
      <c r="B17" s="47"/>
      <c r="C17" s="47">
        <v>3000</v>
      </c>
    </row>
    <row r="18" spans="1:7" x14ac:dyDescent="0.3">
      <c r="A18" s="1" t="s">
        <v>8</v>
      </c>
      <c r="B18" s="47"/>
      <c r="C18" s="47">
        <v>4000</v>
      </c>
    </row>
    <row r="19" spans="1:7" s="3" customFormat="1" x14ac:dyDescent="0.3">
      <c r="A19" s="1" t="s">
        <v>13</v>
      </c>
      <c r="B19" s="47"/>
      <c r="C19" s="47">
        <v>5000</v>
      </c>
      <c r="G19" s="34"/>
    </row>
    <row r="20" spans="1:7" x14ac:dyDescent="0.3">
      <c r="A20" s="1" t="s">
        <v>9</v>
      </c>
      <c r="B20" s="47"/>
      <c r="C20" s="47">
        <v>2000</v>
      </c>
      <c r="E20" s="16"/>
    </row>
    <row r="21" spans="1:7" x14ac:dyDescent="0.3">
      <c r="A21" s="1" t="s">
        <v>37</v>
      </c>
      <c r="B21" s="47"/>
      <c r="C21" s="47">
        <v>30000</v>
      </c>
      <c r="E21" s="16"/>
    </row>
    <row r="22" spans="1:7" s="3" customFormat="1" x14ac:dyDescent="0.3">
      <c r="A22" s="1" t="s">
        <v>135</v>
      </c>
      <c r="B22" s="47"/>
      <c r="C22" s="47">
        <v>10000</v>
      </c>
      <c r="D22" s="1"/>
      <c r="E22" s="16"/>
    </row>
    <row r="23" spans="1:7" x14ac:dyDescent="0.3">
      <c r="A23" s="1" t="s">
        <v>7</v>
      </c>
      <c r="B23" s="47"/>
      <c r="C23" s="47">
        <v>2000</v>
      </c>
      <c r="D23" s="3"/>
      <c r="E23" s="3"/>
    </row>
    <row r="24" spans="1:7" ht="18" thickBot="1" x14ac:dyDescent="0.35">
      <c r="A24" s="3" t="s">
        <v>12</v>
      </c>
      <c r="B24" s="47"/>
      <c r="C24" s="39">
        <f>SUM(C13:C23)</f>
        <v>153000</v>
      </c>
      <c r="D24" s="39"/>
      <c r="E24" s="39"/>
    </row>
    <row r="25" spans="1:7" ht="18" thickTop="1" x14ac:dyDescent="0.3">
      <c r="A25"/>
      <c r="B25"/>
      <c r="C25"/>
    </row>
    <row r="26" spans="1:7" ht="18" thickBot="1" x14ac:dyDescent="0.35">
      <c r="A26" s="3" t="s">
        <v>34</v>
      </c>
      <c r="B26" s="47"/>
      <c r="C26" s="39">
        <f>C10-C24</f>
        <v>-11200</v>
      </c>
    </row>
    <row r="27" spans="1:7" ht="18" thickTop="1" x14ac:dyDescent="0.3">
      <c r="A27"/>
      <c r="B27"/>
      <c r="C27"/>
    </row>
    <row r="28" spans="1:7" x14ac:dyDescent="0.3">
      <c r="A28" s="11"/>
    </row>
  </sheetData>
  <phoneticPr fontId="4" type="noConversion"/>
  <pageMargins left="0.75" right="0.26" top="0.77" bottom="0.33" header="0.5" footer="0.3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9" sqref="G9"/>
    </sheetView>
  </sheetViews>
  <sheetFormatPr defaultColWidth="9.109375" defaultRowHeight="17.399999999999999" x14ac:dyDescent="0.3"/>
  <cols>
    <col min="1" max="1" width="48.5546875" style="34" bestFit="1" customWidth="1"/>
    <col min="2" max="2" width="18.6640625" style="35" bestFit="1" customWidth="1"/>
    <col min="3" max="3" width="3.109375" style="35" customWidth="1"/>
    <col min="4" max="4" width="18.6640625" style="34" bestFit="1" customWidth="1"/>
    <col min="5" max="5" width="4.5546875" style="34" customWidth="1"/>
    <col min="6" max="6" width="19" style="34" bestFit="1" customWidth="1"/>
    <col min="7" max="9" width="9.109375" style="34"/>
    <col min="10" max="10" width="16.109375" style="34" bestFit="1" customWidth="1"/>
    <col min="11" max="11" width="16.6640625" style="34" bestFit="1" customWidth="1"/>
    <col min="12" max="16384" width="9.109375" style="34"/>
  </cols>
  <sheetData>
    <row r="1" spans="1:11" s="3" customFormat="1" ht="17.25" customHeight="1" x14ac:dyDescent="0.3">
      <c r="A1" s="3" t="s">
        <v>35</v>
      </c>
      <c r="B1" s="33"/>
      <c r="C1" s="33"/>
    </row>
    <row r="2" spans="1:11" s="3" customFormat="1" x14ac:dyDescent="0.3">
      <c r="A2" s="3" t="s">
        <v>136</v>
      </c>
      <c r="B2" s="33"/>
      <c r="C2" s="33"/>
    </row>
    <row r="3" spans="1:11" x14ac:dyDescent="0.3">
      <c r="D3" s="36">
        <v>44377</v>
      </c>
      <c r="E3" s="35"/>
      <c r="F3" s="35" t="s">
        <v>46</v>
      </c>
    </row>
    <row r="4" spans="1:11" x14ac:dyDescent="0.3">
      <c r="A4" s="1" t="s">
        <v>0</v>
      </c>
      <c r="B4" s="2">
        <v>30000</v>
      </c>
      <c r="C4" s="47"/>
      <c r="D4" s="15">
        <v>23650</v>
      </c>
      <c r="E4" s="1"/>
      <c r="F4" s="47">
        <f>D4-B4</f>
        <v>-6350</v>
      </c>
      <c r="I4" s="1"/>
      <c r="J4" s="47"/>
      <c r="K4" s="2"/>
    </row>
    <row r="5" spans="1:11" x14ac:dyDescent="0.3">
      <c r="A5" s="1" t="s">
        <v>2</v>
      </c>
      <c r="B5" s="47">
        <v>40000</v>
      </c>
      <c r="C5" s="47"/>
      <c r="D5" s="15">
        <f>3229.26+5727.64+3476.2-0.33+9112.54+10125.37+13138.82</f>
        <v>44809.500000000007</v>
      </c>
      <c r="E5" s="1"/>
      <c r="F5" s="47">
        <f t="shared" ref="F5:F9" si="0">D5-B5</f>
        <v>4809.5000000000073</v>
      </c>
      <c r="I5" s="1"/>
      <c r="J5" s="47"/>
      <c r="K5" s="47"/>
    </row>
    <row r="6" spans="1:11" x14ac:dyDescent="0.3">
      <c r="A6" s="1" t="s">
        <v>3</v>
      </c>
      <c r="B6" s="47">
        <v>1800</v>
      </c>
      <c r="C6" s="47"/>
      <c r="D6" s="2">
        <v>1800</v>
      </c>
      <c r="E6" s="1"/>
      <c r="F6" s="47">
        <f t="shared" si="0"/>
        <v>0</v>
      </c>
      <c r="I6" s="1"/>
      <c r="J6" s="47"/>
      <c r="K6" s="47"/>
    </row>
    <row r="7" spans="1:11" x14ac:dyDescent="0.3">
      <c r="A7" s="1" t="s">
        <v>63</v>
      </c>
      <c r="B7" s="47">
        <v>4000</v>
      </c>
      <c r="C7" s="47"/>
      <c r="D7" s="15">
        <f>320+3791+754</f>
        <v>4865</v>
      </c>
      <c r="E7" s="1"/>
      <c r="F7" s="47">
        <f t="shared" si="0"/>
        <v>865</v>
      </c>
      <c r="G7" s="32"/>
      <c r="I7" s="1"/>
      <c r="J7" s="47"/>
      <c r="K7" s="47"/>
    </row>
    <row r="8" spans="1:11" x14ac:dyDescent="0.3">
      <c r="A8" s="1" t="s">
        <v>58</v>
      </c>
      <c r="B8" s="47">
        <v>14000</v>
      </c>
      <c r="C8" s="47"/>
      <c r="D8" s="15">
        <f>27135+32667+3000</f>
        <v>62802</v>
      </c>
      <c r="E8" s="1"/>
      <c r="F8" s="52">
        <f t="shared" si="0"/>
        <v>48802</v>
      </c>
      <c r="G8" s="11" t="s">
        <v>142</v>
      </c>
      <c r="I8" s="1"/>
      <c r="J8" s="47"/>
      <c r="K8" s="47"/>
    </row>
    <row r="9" spans="1:11" ht="18" thickBot="1" x14ac:dyDescent="0.35">
      <c r="A9" s="1" t="s">
        <v>1</v>
      </c>
      <c r="B9" s="47">
        <v>55000</v>
      </c>
      <c r="C9" s="47"/>
      <c r="D9" s="41">
        <f>2000+10780+19885+7352</f>
        <v>40017</v>
      </c>
      <c r="E9" s="1"/>
      <c r="F9" s="48">
        <f t="shared" si="0"/>
        <v>-14983</v>
      </c>
      <c r="G9" s="32"/>
    </row>
    <row r="10" spans="1:11" s="3" customFormat="1" ht="18.600000000000001" thickTop="1" thickBot="1" x14ac:dyDescent="0.35">
      <c r="A10" s="3" t="s">
        <v>11</v>
      </c>
      <c r="B10" s="40">
        <f>SUM(B4:B9)</f>
        <v>144800</v>
      </c>
      <c r="C10" s="33"/>
      <c r="D10" s="40">
        <f>SUM(D4:D9)</f>
        <v>177943.5</v>
      </c>
      <c r="F10" s="49">
        <f>D10-B10</f>
        <v>33143.5</v>
      </c>
      <c r="G10" s="32"/>
    </row>
    <row r="11" spans="1:11" ht="15.75" customHeight="1" thickTop="1" x14ac:dyDescent="0.3">
      <c r="B11" s="47"/>
      <c r="C11" s="47"/>
      <c r="D11" s="47"/>
      <c r="E11" s="1"/>
      <c r="F11" s="47"/>
    </row>
    <row r="12" spans="1:11" x14ac:dyDescent="0.3">
      <c r="A12" s="5" t="s">
        <v>4</v>
      </c>
      <c r="B12" s="47"/>
      <c r="C12" s="47"/>
      <c r="D12" s="47"/>
      <c r="E12" s="1"/>
      <c r="F12" s="47"/>
    </row>
    <row r="13" spans="1:11" x14ac:dyDescent="0.3">
      <c r="A13" s="16" t="s">
        <v>5</v>
      </c>
      <c r="B13" s="47">
        <v>70000</v>
      </c>
      <c r="C13" s="47"/>
      <c r="D13" s="30">
        <f>8752+3965+17234+8113+12790+10456</f>
        <v>61310</v>
      </c>
      <c r="E13" s="1"/>
      <c r="F13" s="47">
        <f t="shared" ref="F13:F23" si="1">B13-D13</f>
        <v>8690</v>
      </c>
      <c r="I13" s="1"/>
      <c r="J13" s="47"/>
      <c r="K13" s="47"/>
    </row>
    <row r="14" spans="1:11" x14ac:dyDescent="0.3">
      <c r="A14" s="16" t="s">
        <v>39</v>
      </c>
      <c r="B14" s="47">
        <v>2000</v>
      </c>
      <c r="C14" s="47"/>
      <c r="D14" s="30">
        <f>4313+49855</f>
        <v>54168</v>
      </c>
      <c r="E14" s="1"/>
      <c r="F14" s="47">
        <f t="shared" si="1"/>
        <v>-52168</v>
      </c>
      <c r="I14" s="1"/>
      <c r="J14" s="47"/>
    </row>
    <row r="15" spans="1:11" s="1" customFormat="1" x14ac:dyDescent="0.3">
      <c r="A15" s="6" t="s">
        <v>110</v>
      </c>
      <c r="B15" s="47">
        <v>25000</v>
      </c>
      <c r="C15" s="47"/>
      <c r="D15" s="73">
        <v>6000</v>
      </c>
      <c r="F15" s="47">
        <f t="shared" si="1"/>
        <v>19000</v>
      </c>
      <c r="J15" s="47"/>
    </row>
    <row r="16" spans="1:11" s="1" customFormat="1" x14ac:dyDescent="0.3">
      <c r="A16" s="6" t="s">
        <v>102</v>
      </c>
      <c r="B16" s="73">
        <v>0</v>
      </c>
      <c r="C16" s="47"/>
      <c r="D16" s="51">
        <v>5360</v>
      </c>
      <c r="F16" s="47">
        <f t="shared" si="1"/>
        <v>-5360</v>
      </c>
      <c r="J16" s="47"/>
    </row>
    <row r="17" spans="1:10" x14ac:dyDescent="0.3">
      <c r="A17" s="6" t="s">
        <v>109</v>
      </c>
      <c r="B17" s="47">
        <v>7500</v>
      </c>
      <c r="C17" s="47"/>
      <c r="D17" s="51">
        <v>27040</v>
      </c>
      <c r="E17" s="1"/>
      <c r="F17" s="47">
        <f t="shared" si="1"/>
        <v>-19540</v>
      </c>
      <c r="I17" s="1"/>
      <c r="J17" s="47"/>
    </row>
    <row r="18" spans="1:10" x14ac:dyDescent="0.3">
      <c r="A18" s="6" t="s">
        <v>65</v>
      </c>
      <c r="B18" s="47">
        <v>2000</v>
      </c>
      <c r="C18" s="47"/>
      <c r="D18" s="73">
        <v>3600</v>
      </c>
      <c r="E18" s="1"/>
      <c r="F18" s="47">
        <f t="shared" si="1"/>
        <v>-1600</v>
      </c>
      <c r="J18" s="47"/>
    </row>
    <row r="19" spans="1:10" x14ac:dyDescent="0.3">
      <c r="A19" s="6" t="s">
        <v>87</v>
      </c>
      <c r="B19" s="47">
        <v>4000</v>
      </c>
      <c r="C19" s="47"/>
      <c r="D19" s="73">
        <v>1602</v>
      </c>
      <c r="E19" s="1"/>
      <c r="F19" s="47">
        <f t="shared" si="1"/>
        <v>2398</v>
      </c>
      <c r="I19" s="1"/>
      <c r="J19" s="47"/>
    </row>
    <row r="20" spans="1:10" x14ac:dyDescent="0.3">
      <c r="A20" s="16" t="s">
        <v>7</v>
      </c>
      <c r="B20" s="47">
        <v>25000</v>
      </c>
      <c r="C20" s="47"/>
      <c r="D20" s="74">
        <f>5639-3600+3250+350</f>
        <v>5639</v>
      </c>
      <c r="E20" s="1"/>
      <c r="F20" s="47">
        <f t="shared" si="1"/>
        <v>19361</v>
      </c>
      <c r="G20" s="50"/>
      <c r="I20" s="1"/>
      <c r="J20" s="47"/>
    </row>
    <row r="21" spans="1:10" x14ac:dyDescent="0.3">
      <c r="A21" s="1" t="s">
        <v>8</v>
      </c>
      <c r="B21" s="47">
        <v>6500</v>
      </c>
      <c r="C21" s="47"/>
      <c r="D21" s="74">
        <f>9542-D23-D22</f>
        <v>6176</v>
      </c>
      <c r="E21" s="1"/>
      <c r="F21" s="47">
        <f t="shared" si="1"/>
        <v>324</v>
      </c>
      <c r="G21" s="50"/>
      <c r="I21" s="1"/>
      <c r="J21" s="47"/>
    </row>
    <row r="22" spans="1:10" x14ac:dyDescent="0.3">
      <c r="A22" s="6" t="s">
        <v>13</v>
      </c>
      <c r="B22" s="47">
        <v>1000</v>
      </c>
      <c r="C22" s="47"/>
      <c r="D22" s="73">
        <v>2456</v>
      </c>
      <c r="E22" s="1"/>
      <c r="F22" s="47">
        <f t="shared" si="1"/>
        <v>-1456</v>
      </c>
      <c r="G22" s="50"/>
    </row>
    <row r="23" spans="1:10" ht="18" thickBot="1" x14ac:dyDescent="0.35">
      <c r="A23" s="16" t="s">
        <v>9</v>
      </c>
      <c r="B23" s="47">
        <v>3500</v>
      </c>
      <c r="C23" s="47"/>
      <c r="D23" s="73">
        <v>910</v>
      </c>
      <c r="E23" s="1"/>
      <c r="F23" s="47">
        <f t="shared" si="1"/>
        <v>2590</v>
      </c>
      <c r="G23" s="50"/>
    </row>
    <row r="24" spans="1:10" s="3" customFormat="1" ht="18.600000000000001" thickTop="1" thickBot="1" x14ac:dyDescent="0.35">
      <c r="A24" s="3" t="s">
        <v>12</v>
      </c>
      <c r="B24" s="40">
        <f>SUM(B13:B23)</f>
        <v>146500</v>
      </c>
      <c r="C24" s="55"/>
      <c r="D24" s="40">
        <f>SUM(D13:D23)</f>
        <v>174261</v>
      </c>
      <c r="F24" s="49">
        <f>D24-B24</f>
        <v>27761</v>
      </c>
    </row>
    <row r="25" spans="1:10" ht="18" thickTop="1" x14ac:dyDescent="0.3">
      <c r="D25" s="35"/>
      <c r="F25" s="35"/>
    </row>
    <row r="26" spans="1:10" s="3" customFormat="1" x14ac:dyDescent="0.3">
      <c r="A26" s="3" t="s">
        <v>34</v>
      </c>
      <c r="B26" s="33">
        <f>B10-B24</f>
        <v>-1700</v>
      </c>
      <c r="C26" s="33"/>
      <c r="D26" s="33">
        <f>D10-D24</f>
        <v>3682.5</v>
      </c>
      <c r="E26" s="33"/>
      <c r="F26" s="33"/>
    </row>
    <row r="27" spans="1:10" x14ac:dyDescent="0.3">
      <c r="D27" s="35"/>
      <c r="F27" s="35"/>
    </row>
    <row r="28" spans="1:10" x14ac:dyDescent="0.3">
      <c r="D28" s="35"/>
    </row>
    <row r="29" spans="1:10" s="3" customFormat="1" x14ac:dyDescent="0.3">
      <c r="B29" s="33"/>
      <c r="C29" s="33"/>
    </row>
    <row r="30" spans="1:10" x14ac:dyDescent="0.3">
      <c r="D30" s="35"/>
    </row>
  </sheetData>
  <phoneticPr fontId="4" type="noConversion"/>
  <printOptions gridLines="1"/>
  <pageMargins left="0.75" right="0.26" top="0.77" bottom="0.33" header="0.5" footer="0.3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8" sqref="B18"/>
    </sheetView>
  </sheetViews>
  <sheetFormatPr defaultColWidth="9.109375" defaultRowHeight="16.8" x14ac:dyDescent="0.3"/>
  <cols>
    <col min="1" max="1" width="58.109375" style="19" bestFit="1" customWidth="1"/>
    <col min="2" max="2" width="18.5546875" style="20" bestFit="1" customWidth="1"/>
    <col min="3" max="4" width="9.109375" style="19"/>
    <col min="5" max="5" width="13.6640625" style="19" customWidth="1"/>
    <col min="6" max="16384" width="9.109375" style="19"/>
  </cols>
  <sheetData>
    <row r="1" spans="1:5" ht="17.25" customHeight="1" x14ac:dyDescent="0.3">
      <c r="A1" s="19" t="s">
        <v>36</v>
      </c>
    </row>
    <row r="2" spans="1:5" s="21" customFormat="1" x14ac:dyDescent="0.3">
      <c r="A2" s="21" t="s">
        <v>129</v>
      </c>
      <c r="B2" s="22"/>
    </row>
    <row r="3" spans="1:5" ht="14.25" customHeight="1" x14ac:dyDescent="0.3"/>
    <row r="4" spans="1:5" ht="14.25" customHeight="1" x14ac:dyDescent="0.3">
      <c r="A4" s="57" t="s">
        <v>123</v>
      </c>
      <c r="B4" s="58">
        <v>46966</v>
      </c>
      <c r="D4" s="58"/>
      <c r="E4" s="58"/>
    </row>
    <row r="5" spans="1:5" x14ac:dyDescent="0.3">
      <c r="A5" s="57" t="s">
        <v>60</v>
      </c>
      <c r="B5" s="58">
        <v>0</v>
      </c>
      <c r="D5" s="58"/>
      <c r="E5" s="58"/>
    </row>
    <row r="6" spans="1:5" x14ac:dyDescent="0.3">
      <c r="A6" s="57" t="s">
        <v>88</v>
      </c>
      <c r="B6" s="58">
        <v>25600</v>
      </c>
      <c r="D6" s="58"/>
      <c r="E6" s="58"/>
    </row>
    <row r="7" spans="1:5" x14ac:dyDescent="0.3">
      <c r="A7" s="57" t="s">
        <v>89</v>
      </c>
      <c r="B7" s="58">
        <v>0</v>
      </c>
      <c r="D7" s="58"/>
      <c r="E7" s="58"/>
    </row>
    <row r="8" spans="1:5" ht="17.399999999999999" thickBot="1" x14ac:dyDescent="0.35">
      <c r="A8" s="57" t="s">
        <v>104</v>
      </c>
      <c r="B8" s="61">
        <v>12000</v>
      </c>
      <c r="D8" s="58"/>
    </row>
    <row r="9" spans="1:5" s="21" customFormat="1" ht="17.399999999999999" thickTop="1" x14ac:dyDescent="0.3">
      <c r="A9" s="21" t="s">
        <v>11</v>
      </c>
      <c r="B9" s="22">
        <f>SUM(B4:B8)</f>
        <v>84566</v>
      </c>
    </row>
    <row r="10" spans="1:5" ht="12.75" customHeight="1" x14ac:dyDescent="0.3"/>
    <row r="11" spans="1:5" x14ac:dyDescent="0.3">
      <c r="A11" s="23" t="s">
        <v>4</v>
      </c>
    </row>
    <row r="12" spans="1:5" x14ac:dyDescent="0.3">
      <c r="A12" s="19" t="s">
        <v>90</v>
      </c>
      <c r="B12" s="20">
        <v>2245</v>
      </c>
    </row>
    <row r="13" spans="1:5" x14ac:dyDescent="0.3">
      <c r="A13" s="19" t="s">
        <v>91</v>
      </c>
      <c r="B13" s="20">
        <v>52708.31</v>
      </c>
    </row>
    <row r="14" spans="1:5" x14ac:dyDescent="0.3">
      <c r="A14" s="19" t="s">
        <v>92</v>
      </c>
      <c r="B14" s="24">
        <v>503.5</v>
      </c>
    </row>
    <row r="15" spans="1:5" x14ac:dyDescent="0.3">
      <c r="A15" s="19" t="s">
        <v>93</v>
      </c>
      <c r="B15" s="24">
        <v>251</v>
      </c>
      <c r="C15" s="20"/>
    </row>
    <row r="16" spans="1:5" x14ac:dyDescent="0.3">
      <c r="A16" s="19" t="s">
        <v>94</v>
      </c>
      <c r="B16" s="24">
        <v>1618</v>
      </c>
      <c r="C16" s="20"/>
    </row>
    <row r="17" spans="1:3" x14ac:dyDescent="0.3">
      <c r="A17" s="19" t="s">
        <v>105</v>
      </c>
      <c r="B17" s="24">
        <v>11250</v>
      </c>
      <c r="C17" s="20"/>
    </row>
    <row r="18" spans="1:3" ht="17.399999999999999" x14ac:dyDescent="0.35">
      <c r="A18" s="19" t="s">
        <v>95</v>
      </c>
      <c r="B18" s="56">
        <v>0</v>
      </c>
    </row>
    <row r="19" spans="1:3" ht="17.399999999999999" x14ac:dyDescent="0.35">
      <c r="A19" s="19" t="s">
        <v>45</v>
      </c>
      <c r="B19" s="56">
        <v>5320</v>
      </c>
    </row>
    <row r="20" spans="1:3" x14ac:dyDescent="0.3">
      <c r="A20" s="19" t="s">
        <v>38</v>
      </c>
      <c r="B20" s="24">
        <v>1746</v>
      </c>
    </row>
    <row r="21" spans="1:3" x14ac:dyDescent="0.3">
      <c r="A21" s="19" t="s">
        <v>96</v>
      </c>
      <c r="B21" s="24">
        <v>3620.53</v>
      </c>
    </row>
    <row r="22" spans="1:3" s="21" customFormat="1" x14ac:dyDescent="0.3">
      <c r="A22" s="21" t="s">
        <v>12</v>
      </c>
      <c r="B22" s="22">
        <f>SUM(B12:B21)</f>
        <v>79262.34</v>
      </c>
    </row>
    <row r="23" spans="1:3" ht="8.25" customHeight="1" thickBot="1" x14ac:dyDescent="0.35"/>
    <row r="24" spans="1:3" s="21" customFormat="1" ht="17.399999999999999" thickBot="1" x14ac:dyDescent="0.35">
      <c r="A24" s="25" t="s">
        <v>10</v>
      </c>
      <c r="B24" s="26">
        <f>B9-B22</f>
        <v>5303.6600000000035</v>
      </c>
    </row>
  </sheetData>
  <phoneticPr fontId="4" type="noConversion"/>
  <printOptions gridLines="1"/>
  <pageMargins left="0.75" right="0.75" top="0.51" bottom="0.25" header="0.3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2" workbookViewId="0">
      <selection activeCell="B13" sqref="B13"/>
    </sheetView>
  </sheetViews>
  <sheetFormatPr defaultColWidth="9.109375" defaultRowHeight="15" x14ac:dyDescent="0.25"/>
  <cols>
    <col min="1" max="1" width="37.33203125" style="6" bestFit="1" customWidth="1"/>
    <col min="2" max="3" width="22.109375" style="7" customWidth="1"/>
    <col min="4" max="4" width="3.109375" style="6" customWidth="1"/>
    <col min="5" max="6" width="10.44140625" style="6" bestFit="1" customWidth="1"/>
    <col min="7" max="16384" width="9.109375" style="6"/>
  </cols>
  <sheetData>
    <row r="1" spans="1:5" s="1" customFormat="1" ht="17.25" customHeight="1" x14ac:dyDescent="0.3">
      <c r="A1" s="1" t="s">
        <v>36</v>
      </c>
      <c r="B1" s="2"/>
    </row>
    <row r="2" spans="1:5" s="3" customFormat="1" ht="17.399999999999999" x14ac:dyDescent="0.3">
      <c r="A2" s="3" t="s">
        <v>121</v>
      </c>
      <c r="B2" s="4"/>
    </row>
    <row r="3" spans="1:5" s="3" customFormat="1" ht="17.399999999999999" x14ac:dyDescent="0.3">
      <c r="B3" s="4"/>
    </row>
    <row r="4" spans="1:5" ht="15.6" x14ac:dyDescent="0.3">
      <c r="A4" s="8" t="s">
        <v>17</v>
      </c>
      <c r="B4" s="31" t="s">
        <v>15</v>
      </c>
      <c r="C4" s="31" t="s">
        <v>16</v>
      </c>
    </row>
    <row r="5" spans="1:5" x14ac:dyDescent="0.25">
      <c r="A5" s="6" t="s">
        <v>18</v>
      </c>
      <c r="B5" s="7">
        <v>377.5</v>
      </c>
      <c r="C5" s="7">
        <v>377.5</v>
      </c>
    </row>
    <row r="6" spans="1:5" x14ac:dyDescent="0.25">
      <c r="A6" s="6" t="s">
        <v>97</v>
      </c>
      <c r="B6" s="7">
        <v>104945.86</v>
      </c>
      <c r="C6" s="7">
        <v>110249.52</v>
      </c>
      <c r="E6" s="65"/>
    </row>
    <row r="7" spans="1:5" x14ac:dyDescent="0.25">
      <c r="A7" s="6" t="s">
        <v>49</v>
      </c>
      <c r="B7" s="7">
        <v>0</v>
      </c>
      <c r="C7" s="7">
        <v>0</v>
      </c>
      <c r="E7" s="11"/>
    </row>
    <row r="8" spans="1:5" ht="15.6" thickBot="1" x14ac:dyDescent="0.3">
      <c r="A8" s="6" t="s">
        <v>69</v>
      </c>
      <c r="B8" s="9">
        <v>0</v>
      </c>
      <c r="C8" s="9">
        <v>0</v>
      </c>
      <c r="E8" s="11"/>
    </row>
    <row r="9" spans="1:5" s="8" customFormat="1" ht="16.2" thickTop="1" x14ac:dyDescent="0.3">
      <c r="A9" s="8" t="s">
        <v>29</v>
      </c>
      <c r="B9" s="10">
        <f>SUM(B5:B8)</f>
        <v>105323.36</v>
      </c>
      <c r="C9" s="10">
        <f>SUM(C5:C8)</f>
        <v>110627.02</v>
      </c>
      <c r="E9" s="65"/>
    </row>
    <row r="10" spans="1:5" x14ac:dyDescent="0.25">
      <c r="E10" s="11"/>
    </row>
    <row r="14" spans="1:5" x14ac:dyDescent="0.25">
      <c r="A14" s="16"/>
    </row>
    <row r="15" spans="1:5" ht="15.6" x14ac:dyDescent="0.3">
      <c r="A15" s="8" t="s">
        <v>26</v>
      </c>
      <c r="E15" s="11"/>
    </row>
    <row r="16" spans="1:5" x14ac:dyDescent="0.25">
      <c r="A16" s="6" t="s">
        <v>61</v>
      </c>
      <c r="B16" s="62">
        <v>14477.07</v>
      </c>
      <c r="C16" s="62">
        <v>14477.07</v>
      </c>
      <c r="E16" s="11"/>
    </row>
    <row r="17" spans="1:6" ht="15.6" x14ac:dyDescent="0.3">
      <c r="A17" s="6" t="s">
        <v>27</v>
      </c>
      <c r="B17" s="63"/>
      <c r="C17" s="59">
        <v>5303.66</v>
      </c>
    </row>
    <row r="18" spans="1:6" ht="15.6" thickBot="1" x14ac:dyDescent="0.3">
      <c r="A18" s="6" t="s">
        <v>33</v>
      </c>
      <c r="B18" s="64">
        <f>B9-B16</f>
        <v>90846.290000000008</v>
      </c>
      <c r="C18" s="64">
        <f>C9-C16-C17</f>
        <v>90846.290000000008</v>
      </c>
    </row>
    <row r="19" spans="1:6" s="8" customFormat="1" ht="16.2" thickTop="1" x14ac:dyDescent="0.3">
      <c r="A19" s="8" t="s">
        <v>29</v>
      </c>
      <c r="B19" s="10">
        <f>SUM(B15:B18)</f>
        <v>105323.36000000002</v>
      </c>
      <c r="C19" s="10">
        <f>C18+C16+C17</f>
        <v>110627.02000000002</v>
      </c>
      <c r="E19" s="65"/>
      <c r="F19" s="10"/>
    </row>
    <row r="22" spans="1:6" x14ac:dyDescent="0.25">
      <c r="A22" s="6" t="s">
        <v>138</v>
      </c>
    </row>
    <row r="23" spans="1:6" x14ac:dyDescent="0.25">
      <c r="A23" s="6" t="s">
        <v>137</v>
      </c>
    </row>
    <row r="26" spans="1:6" s="8" customFormat="1" ht="15.6" x14ac:dyDescent="0.3">
      <c r="B26" s="10"/>
      <c r="C26" s="10"/>
    </row>
  </sheetData>
  <phoneticPr fontId="4" type="noConversion"/>
  <printOptions gridLines="1"/>
  <pageMargins left="0.57999999999999996" right="0.17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11" sqref="A11"/>
    </sheetView>
  </sheetViews>
  <sheetFormatPr defaultColWidth="9.109375" defaultRowHeight="15" x14ac:dyDescent="0.25"/>
  <cols>
    <col min="1" max="1" width="10.33203125" style="6" customWidth="1"/>
    <col min="2" max="2" width="59.44140625" style="6" customWidth="1"/>
    <col min="3" max="3" width="16.44140625" style="7" customWidth="1"/>
    <col min="4" max="4" width="10.6640625" style="6" bestFit="1" customWidth="1"/>
    <col min="5" max="5" width="28.6640625" style="6" bestFit="1" customWidth="1"/>
    <col min="6" max="6" width="14.33203125" style="6" bestFit="1" customWidth="1"/>
    <col min="7" max="16384" width="9.109375" style="6"/>
  </cols>
  <sheetData>
    <row r="1" spans="1:6" s="27" customFormat="1" ht="22.8" x14ac:dyDescent="0.4">
      <c r="A1" s="27" t="s">
        <v>40</v>
      </c>
      <c r="C1" s="28"/>
    </row>
    <row r="2" spans="1:6" s="27" customFormat="1" ht="22.8" x14ac:dyDescent="0.4">
      <c r="A2" s="27" t="s">
        <v>106</v>
      </c>
      <c r="C2" s="28"/>
    </row>
    <row r="3" spans="1:6" s="27" customFormat="1" ht="22.8" x14ac:dyDescent="0.4">
      <c r="C3" s="28"/>
    </row>
    <row r="4" spans="1:6" s="8" customFormat="1" ht="15.6" x14ac:dyDescent="0.3">
      <c r="A4" s="8" t="s">
        <v>41</v>
      </c>
      <c r="B4" s="8" t="s">
        <v>42</v>
      </c>
      <c r="C4" s="10" t="s">
        <v>4</v>
      </c>
    </row>
    <row r="7" spans="1:6" ht="15.6" x14ac:dyDescent="0.3">
      <c r="A7" s="8"/>
    </row>
    <row r="8" spans="1:6" x14ac:dyDescent="0.25">
      <c r="A8" s="6">
        <v>84</v>
      </c>
      <c r="B8" s="6" t="s">
        <v>120</v>
      </c>
      <c r="C8" s="7">
        <v>200</v>
      </c>
    </row>
    <row r="9" spans="1:6" x14ac:dyDescent="0.25">
      <c r="A9" s="6">
        <v>104</v>
      </c>
      <c r="B9" s="6" t="s">
        <v>139</v>
      </c>
      <c r="C9" s="7">
        <v>2189</v>
      </c>
    </row>
    <row r="10" spans="1:6" ht="15.6" x14ac:dyDescent="0.3">
      <c r="A10" s="6">
        <v>108</v>
      </c>
      <c r="B10" s="6" t="s">
        <v>140</v>
      </c>
      <c r="C10" s="7">
        <v>3250</v>
      </c>
      <c r="E10" s="54"/>
      <c r="F10" s="10"/>
    </row>
    <row r="11" spans="1:6" s="8" customFormat="1" ht="15.6" x14ac:dyDescent="0.3">
      <c r="A11" s="6"/>
      <c r="B11" s="6"/>
      <c r="C11" s="7"/>
      <c r="E11" s="6"/>
      <c r="F11" s="6"/>
    </row>
    <row r="12" spans="1:6" ht="15.6" x14ac:dyDescent="0.3">
      <c r="B12" s="8" t="s">
        <v>43</v>
      </c>
      <c r="C12" s="12">
        <f>SUM(C8:C11)</f>
        <v>5639</v>
      </c>
      <c r="E12" s="8"/>
      <c r="F12" s="8"/>
    </row>
    <row r="14" spans="1:6" ht="15.6" x14ac:dyDescent="0.3">
      <c r="A14" s="8"/>
    </row>
    <row r="18" spans="1:6" ht="15.6" x14ac:dyDescent="0.3">
      <c r="B18" s="8"/>
      <c r="C18" s="12"/>
    </row>
    <row r="19" spans="1:6" ht="15.6" x14ac:dyDescent="0.3">
      <c r="B19" s="8"/>
      <c r="C19" s="12"/>
    </row>
    <row r="20" spans="1:6" ht="15.6" x14ac:dyDescent="0.3">
      <c r="B20" s="8"/>
      <c r="C20" s="12"/>
    </row>
    <row r="21" spans="1:6" ht="15.6" x14ac:dyDescent="0.3">
      <c r="A21" s="8"/>
    </row>
    <row r="25" spans="1:6" ht="15.6" x14ac:dyDescent="0.3">
      <c r="B25" s="8"/>
      <c r="C25" s="12"/>
    </row>
    <row r="27" spans="1:6" ht="15.6" x14ac:dyDescent="0.3">
      <c r="A27" s="8"/>
      <c r="D27" s="7"/>
    </row>
    <row r="28" spans="1:6" x14ac:dyDescent="0.25">
      <c r="A28" s="16"/>
    </row>
    <row r="31" spans="1:6" ht="15.6" x14ac:dyDescent="0.3">
      <c r="E31" s="8"/>
      <c r="F31" s="12"/>
    </row>
    <row r="33" spans="1:6" ht="15.6" x14ac:dyDescent="0.3">
      <c r="B33" s="8"/>
      <c r="C33" s="12"/>
    </row>
    <row r="34" spans="1:6" x14ac:dyDescent="0.25">
      <c r="F34" s="7"/>
    </row>
    <row r="35" spans="1:6" ht="15.6" x14ac:dyDescent="0.3">
      <c r="A35" s="8"/>
      <c r="F35" s="7"/>
    </row>
    <row r="36" spans="1:6" x14ac:dyDescent="0.25">
      <c r="A36" s="16"/>
      <c r="C36" s="6"/>
    </row>
    <row r="37" spans="1:6" x14ac:dyDescent="0.25">
      <c r="C37" s="6"/>
    </row>
    <row r="38" spans="1:6" x14ac:dyDescent="0.25">
      <c r="C38" s="6"/>
    </row>
    <row r="39" spans="1:6" ht="15.6" x14ac:dyDescent="0.3">
      <c r="C39" s="6"/>
      <c r="E39" s="8"/>
      <c r="F39" s="12"/>
    </row>
  </sheetData>
  <phoneticPr fontId="4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22" workbookViewId="0">
      <selection activeCell="E45" sqref="E45"/>
    </sheetView>
  </sheetViews>
  <sheetFormatPr defaultColWidth="9.109375" defaultRowHeight="15" x14ac:dyDescent="0.25"/>
  <cols>
    <col min="1" max="1" width="45.6640625" style="6" customWidth="1"/>
    <col min="2" max="2" width="14.33203125" style="6" bestFit="1" customWidth="1"/>
    <col min="3" max="3" width="6.33203125" style="7" customWidth="1"/>
    <col min="4" max="4" width="25.109375" style="6" customWidth="1"/>
    <col min="5" max="5" width="15.88671875" style="6" customWidth="1"/>
    <col min="6" max="6" width="28" style="6" bestFit="1" customWidth="1"/>
    <col min="7" max="7" width="13.44140625" style="6" bestFit="1" customWidth="1"/>
    <col min="8" max="16384" width="9.109375" style="6"/>
  </cols>
  <sheetData>
    <row r="1" spans="1:6" s="27" customFormat="1" ht="22.8" x14ac:dyDescent="0.4">
      <c r="A1" s="27" t="s">
        <v>40</v>
      </c>
      <c r="C1" s="28"/>
    </row>
    <row r="2" spans="1:6" s="27" customFormat="1" ht="22.8" x14ac:dyDescent="0.4">
      <c r="A2" s="27" t="s">
        <v>124</v>
      </c>
      <c r="C2" s="28"/>
    </row>
    <row r="3" spans="1:6" s="27" customFormat="1" ht="22.8" x14ac:dyDescent="0.4">
      <c r="B3" s="28"/>
    </row>
    <row r="4" spans="1:6" s="8" customFormat="1" ht="15.6" x14ac:dyDescent="0.3">
      <c r="A4" s="8" t="s">
        <v>42</v>
      </c>
      <c r="B4" s="10" t="s">
        <v>4</v>
      </c>
      <c r="D4" s="8" t="s">
        <v>77</v>
      </c>
    </row>
    <row r="5" spans="1:6" x14ac:dyDescent="0.25">
      <c r="B5" s="7"/>
      <c r="C5" s="6"/>
    </row>
    <row r="6" spans="1:6" ht="15.6" x14ac:dyDescent="0.3">
      <c r="A6" s="8" t="s">
        <v>78</v>
      </c>
      <c r="B6" s="7"/>
      <c r="C6" s="6"/>
    </row>
    <row r="7" spans="1:6" x14ac:dyDescent="0.25">
      <c r="A7" s="6" t="s">
        <v>44</v>
      </c>
      <c r="B7" s="60">
        <v>4313</v>
      </c>
      <c r="C7" s="6"/>
      <c r="D7" s="6" t="s">
        <v>82</v>
      </c>
      <c r="E7" s="6">
        <v>2000</v>
      </c>
    </row>
    <row r="8" spans="1:6" x14ac:dyDescent="0.25">
      <c r="A8" s="6" t="s">
        <v>79</v>
      </c>
      <c r="B8" s="60">
        <v>8752</v>
      </c>
      <c r="C8" s="6"/>
      <c r="D8" s="6" t="s">
        <v>2</v>
      </c>
      <c r="E8" s="66">
        <v>5727.64</v>
      </c>
    </row>
    <row r="9" spans="1:6" x14ac:dyDescent="0.25">
      <c r="A9" s="6" t="s">
        <v>84</v>
      </c>
      <c r="B9" s="60"/>
      <c r="C9" s="6"/>
      <c r="D9" s="6" t="s">
        <v>83</v>
      </c>
      <c r="E9" s="6">
        <v>2500</v>
      </c>
    </row>
    <row r="10" spans="1:6" s="8" customFormat="1" ht="15.6" x14ac:dyDescent="0.3">
      <c r="A10" s="8" t="s">
        <v>43</v>
      </c>
      <c r="B10" s="67">
        <f>SUM(B7:B9)</f>
        <v>13065</v>
      </c>
      <c r="D10" s="54" t="s">
        <v>43</v>
      </c>
      <c r="E10" s="67">
        <f>SUM(E7:E9)</f>
        <v>10227.64</v>
      </c>
      <c r="F10" s="7">
        <f>E10-B10</f>
        <v>-2837.3600000000006</v>
      </c>
    </row>
    <row r="11" spans="1:6" x14ac:dyDescent="0.25">
      <c r="B11" s="7"/>
      <c r="C11" s="6"/>
    </row>
    <row r="12" spans="1:6" ht="15.6" x14ac:dyDescent="0.3">
      <c r="A12" s="8" t="s">
        <v>80</v>
      </c>
      <c r="B12" s="7"/>
      <c r="C12" s="6"/>
    </row>
    <row r="13" spans="1:6" x14ac:dyDescent="0.25">
      <c r="A13" s="6" t="s">
        <v>59</v>
      </c>
      <c r="B13" s="7">
        <v>10456</v>
      </c>
      <c r="C13" s="6"/>
      <c r="D13" s="6" t="s">
        <v>1</v>
      </c>
      <c r="E13" s="6">
        <v>7352</v>
      </c>
    </row>
    <row r="14" spans="1:6" x14ac:dyDescent="0.25">
      <c r="A14" s="6" t="s">
        <v>85</v>
      </c>
      <c r="B14" s="7">
        <v>2160</v>
      </c>
      <c r="C14" s="6"/>
      <c r="D14" s="6" t="s">
        <v>2</v>
      </c>
      <c r="E14" s="75">
        <v>13138.82</v>
      </c>
      <c r="F14" s="6" t="s">
        <v>126</v>
      </c>
    </row>
    <row r="15" spans="1:6" x14ac:dyDescent="0.25">
      <c r="A15" s="6" t="s">
        <v>91</v>
      </c>
      <c r="B15" s="7">
        <v>3200</v>
      </c>
      <c r="C15" s="6"/>
      <c r="D15" s="6" t="s">
        <v>83</v>
      </c>
      <c r="E15" s="6">
        <v>2250</v>
      </c>
    </row>
    <row r="16" spans="1:6" x14ac:dyDescent="0.25">
      <c r="A16" s="6" t="s">
        <v>98</v>
      </c>
      <c r="B16" s="7"/>
      <c r="C16" s="6"/>
      <c r="E16" s="66"/>
    </row>
    <row r="17" spans="1:6" ht="15.6" x14ac:dyDescent="0.3">
      <c r="A17" s="8" t="s">
        <v>43</v>
      </c>
      <c r="B17" s="12">
        <f>SUM(B13:B16)</f>
        <v>15816</v>
      </c>
      <c r="C17" s="6"/>
      <c r="D17" s="54" t="s">
        <v>43</v>
      </c>
      <c r="E17" s="10">
        <f>SUM(E13:E16)</f>
        <v>22740.82</v>
      </c>
      <c r="F17" s="7">
        <f>E17-B17</f>
        <v>6924.82</v>
      </c>
    </row>
    <row r="18" spans="1:6" x14ac:dyDescent="0.25">
      <c r="B18" s="7"/>
      <c r="C18" s="6"/>
    </row>
    <row r="19" spans="1:6" ht="15.6" x14ac:dyDescent="0.3">
      <c r="A19" s="8" t="s">
        <v>81</v>
      </c>
      <c r="B19" s="7"/>
      <c r="C19" s="6"/>
    </row>
    <row r="20" spans="1:6" x14ac:dyDescent="0.25">
      <c r="A20" s="6" t="s">
        <v>59</v>
      </c>
      <c r="B20" s="7">
        <v>3965</v>
      </c>
      <c r="C20" s="6"/>
      <c r="D20" s="6" t="s">
        <v>2</v>
      </c>
      <c r="E20" s="75">
        <v>3476.2</v>
      </c>
    </row>
    <row r="21" spans="1:6" x14ac:dyDescent="0.25">
      <c r="A21" s="6" t="s">
        <v>107</v>
      </c>
      <c r="B21" s="7"/>
      <c r="C21" s="6"/>
      <c r="D21" s="6" t="s">
        <v>86</v>
      </c>
      <c r="E21" s="6">
        <v>3000</v>
      </c>
    </row>
    <row r="22" spans="1:6" ht="15.6" x14ac:dyDescent="0.3">
      <c r="A22" s="8" t="s">
        <v>43</v>
      </c>
      <c r="B22" s="12">
        <f>SUM(B20:B21)</f>
        <v>3965</v>
      </c>
      <c r="C22" s="6"/>
      <c r="D22" s="8" t="s">
        <v>43</v>
      </c>
      <c r="E22" s="12">
        <f>SUM(E20:E21)</f>
        <v>6476.2</v>
      </c>
      <c r="F22" s="7">
        <f>E22-B22</f>
        <v>2511.1999999999998</v>
      </c>
    </row>
    <row r="23" spans="1:6" x14ac:dyDescent="0.25">
      <c r="B23" s="7"/>
      <c r="C23" s="6"/>
    </row>
    <row r="24" spans="1:6" x14ac:dyDescent="0.25">
      <c r="B24" s="7"/>
      <c r="C24" s="6"/>
    </row>
    <row r="25" spans="1:6" ht="15.6" x14ac:dyDescent="0.3">
      <c r="A25" s="8" t="s">
        <v>67</v>
      </c>
      <c r="B25" s="7"/>
      <c r="C25" s="6"/>
    </row>
    <row r="26" spans="1:6" x14ac:dyDescent="0.25">
      <c r="A26" s="6" t="s">
        <v>59</v>
      </c>
      <c r="B26" s="7">
        <v>17234</v>
      </c>
      <c r="C26" s="6"/>
      <c r="D26" s="6" t="s">
        <v>2</v>
      </c>
      <c r="E26" s="7">
        <v>10125.370000000001</v>
      </c>
    </row>
    <row r="27" spans="1:6" x14ac:dyDescent="0.25">
      <c r="A27" s="6" t="s">
        <v>70</v>
      </c>
      <c r="B27" s="7">
        <v>1000</v>
      </c>
      <c r="C27" s="6"/>
      <c r="D27" s="6" t="s">
        <v>72</v>
      </c>
      <c r="E27" s="7"/>
    </row>
    <row r="28" spans="1:6" x14ac:dyDescent="0.25">
      <c r="A28" s="6" t="s">
        <v>98</v>
      </c>
      <c r="B28" s="7"/>
      <c r="C28" s="6"/>
      <c r="D28" s="6" t="s">
        <v>86</v>
      </c>
      <c r="E28" s="7">
        <v>2000</v>
      </c>
    </row>
    <row r="29" spans="1:6" x14ac:dyDescent="0.25">
      <c r="A29" s="6" t="s">
        <v>119</v>
      </c>
      <c r="B29" s="7"/>
      <c r="C29" s="6"/>
      <c r="D29" s="6" t="s">
        <v>1</v>
      </c>
      <c r="E29" s="7">
        <v>10780</v>
      </c>
    </row>
    <row r="30" spans="1:6" x14ac:dyDescent="0.25">
      <c r="A30" s="6" t="s">
        <v>117</v>
      </c>
      <c r="B30" s="7">
        <v>12000</v>
      </c>
      <c r="C30" s="6"/>
      <c r="D30" s="6" t="s">
        <v>128</v>
      </c>
      <c r="E30" s="7">
        <v>99</v>
      </c>
    </row>
    <row r="31" spans="1:6" x14ac:dyDescent="0.25">
      <c r="A31" s="6" t="s">
        <v>99</v>
      </c>
      <c r="B31" s="7"/>
      <c r="C31" s="6"/>
    </row>
    <row r="32" spans="1:6" x14ac:dyDescent="0.25">
      <c r="A32" s="6" t="s">
        <v>71</v>
      </c>
      <c r="B32" s="7"/>
      <c r="C32" s="6"/>
    </row>
    <row r="33" spans="1:7" x14ac:dyDescent="0.25">
      <c r="C33" s="6"/>
    </row>
    <row r="34" spans="1:7" x14ac:dyDescent="0.25">
      <c r="C34" s="6"/>
    </row>
    <row r="35" spans="1:7" ht="15.6" x14ac:dyDescent="0.3">
      <c r="A35" s="8" t="s">
        <v>43</v>
      </c>
      <c r="B35" s="12">
        <f>SUM(B26:B32)</f>
        <v>30234</v>
      </c>
      <c r="C35" s="6"/>
      <c r="D35" s="8" t="s">
        <v>43</v>
      </c>
      <c r="E35" s="12">
        <f>SUM(E26:E30)</f>
        <v>23004.370000000003</v>
      </c>
      <c r="F35" s="7">
        <f>E35-B35+B29</f>
        <v>-7229.6299999999974</v>
      </c>
      <c r="G35" s="7"/>
    </row>
    <row r="36" spans="1:7" x14ac:dyDescent="0.25">
      <c r="B36" s="7"/>
      <c r="C36" s="6"/>
    </row>
    <row r="37" spans="1:7" x14ac:dyDescent="0.25">
      <c r="B37" s="7"/>
      <c r="C37" s="6"/>
    </row>
    <row r="38" spans="1:7" ht="15.6" x14ac:dyDescent="0.3">
      <c r="A38" s="8" t="s">
        <v>108</v>
      </c>
      <c r="B38" s="7"/>
      <c r="C38" s="6"/>
    </row>
    <row r="39" spans="1:7" x14ac:dyDescent="0.25">
      <c r="A39" s="6" t="s">
        <v>59</v>
      </c>
      <c r="B39" s="7">
        <v>12790</v>
      </c>
      <c r="C39" s="6"/>
      <c r="D39" s="6" t="s">
        <v>2</v>
      </c>
      <c r="E39" s="75">
        <v>9112.5400000000009</v>
      </c>
    </row>
    <row r="40" spans="1:7" x14ac:dyDescent="0.25">
      <c r="A40" s="6" t="s">
        <v>98</v>
      </c>
      <c r="B40" s="7">
        <v>49855</v>
      </c>
      <c r="C40" s="6"/>
      <c r="D40" s="6" t="s">
        <v>118</v>
      </c>
      <c r="E40" s="6">
        <v>3791</v>
      </c>
    </row>
    <row r="41" spans="1:7" x14ac:dyDescent="0.25">
      <c r="A41" s="6" t="s">
        <v>127</v>
      </c>
      <c r="B41" s="7">
        <v>27040</v>
      </c>
      <c r="C41" s="6"/>
      <c r="D41" s="6" t="s">
        <v>86</v>
      </c>
      <c r="E41" s="6">
        <v>2500</v>
      </c>
    </row>
    <row r="42" spans="1:7" x14ac:dyDescent="0.25">
      <c r="B42" s="7"/>
      <c r="C42" s="6"/>
      <c r="D42" s="6" t="s">
        <v>1</v>
      </c>
      <c r="E42" s="6">
        <v>19885</v>
      </c>
    </row>
    <row r="43" spans="1:7" x14ac:dyDescent="0.25">
      <c r="B43" s="7"/>
      <c r="C43" s="6"/>
      <c r="D43" s="6" t="s">
        <v>125</v>
      </c>
      <c r="E43" s="6">
        <v>1210</v>
      </c>
    </row>
    <row r="44" spans="1:7" x14ac:dyDescent="0.25">
      <c r="B44" s="7"/>
      <c r="C44" s="6"/>
      <c r="D44" s="6" t="s">
        <v>104</v>
      </c>
      <c r="E44" s="6">
        <f>3000+26000+13000</f>
        <v>42000</v>
      </c>
    </row>
    <row r="45" spans="1:7" ht="15.6" x14ac:dyDescent="0.3">
      <c r="A45" s="8" t="s">
        <v>43</v>
      </c>
      <c r="B45" s="12">
        <f>SUM(B39:B41)</f>
        <v>89685</v>
      </c>
      <c r="C45" s="6"/>
      <c r="D45" s="8" t="s">
        <v>43</v>
      </c>
      <c r="E45" s="12">
        <f>SUM(E39:E44)</f>
        <v>78498.540000000008</v>
      </c>
      <c r="F45" s="7">
        <f>E45-B45</f>
        <v>-11186.459999999992</v>
      </c>
    </row>
    <row r="46" spans="1:7" x14ac:dyDescent="0.25">
      <c r="F46" s="7"/>
    </row>
    <row r="47" spans="1:7" ht="15.6" x14ac:dyDescent="0.3">
      <c r="A47" s="8"/>
      <c r="B47" s="7"/>
      <c r="C47" s="6"/>
    </row>
    <row r="48" spans="1:7" x14ac:dyDescent="0.25">
      <c r="B48" s="7"/>
      <c r="C48" s="6"/>
    </row>
    <row r="49" spans="1:5" x14ac:dyDescent="0.25">
      <c r="B49" s="7"/>
      <c r="C49" s="6"/>
    </row>
    <row r="50" spans="1:5" ht="15.6" x14ac:dyDescent="0.3">
      <c r="A50" s="8"/>
      <c r="B50" s="12"/>
      <c r="C50" s="6"/>
      <c r="D50" s="8"/>
      <c r="E50" s="12"/>
    </row>
    <row r="54" spans="1:5" x14ac:dyDescent="0.25">
      <c r="C54" s="6"/>
    </row>
    <row r="55" spans="1:5" x14ac:dyDescent="0.25">
      <c r="C55" s="6"/>
    </row>
    <row r="56" spans="1:5" x14ac:dyDescent="0.25">
      <c r="C56" s="6"/>
    </row>
    <row r="57" spans="1:5" x14ac:dyDescent="0.25">
      <c r="C57" s="6"/>
    </row>
    <row r="58" spans="1:5" x14ac:dyDescent="0.25">
      <c r="C58" s="6"/>
    </row>
    <row r="59" spans="1:5" x14ac:dyDescent="0.25">
      <c r="C59" s="6"/>
    </row>
    <row r="60" spans="1:5" x14ac:dyDescent="0.25">
      <c r="C60" s="6"/>
    </row>
    <row r="61" spans="1:5" x14ac:dyDescent="0.25">
      <c r="C61" s="6"/>
    </row>
    <row r="62" spans="1:5" x14ac:dyDescent="0.25">
      <c r="C62" s="6"/>
    </row>
    <row r="63" spans="1:5" x14ac:dyDescent="0.25">
      <c r="C63" s="6"/>
    </row>
    <row r="64" spans="1:5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</sheetData>
  <phoneticPr fontId="4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Resultaträkning</vt:lpstr>
      <vt:lpstr>Balansräkning</vt:lpstr>
      <vt:lpstr>Budget 2023-2024</vt:lpstr>
      <vt:lpstr>Budget 2022-2023 Utfall</vt:lpstr>
      <vt:lpstr>Resultaträkning Skid</vt:lpstr>
      <vt:lpstr>Balansräkning Skid</vt:lpstr>
      <vt:lpstr>Övriga kostnader</vt:lpstr>
      <vt:lpstr>Verksamhetsgren</vt:lpstr>
    </vt:vector>
  </TitlesOfParts>
  <Company>ESB Konsult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Ewy</dc:creator>
  <cp:lastModifiedBy>Örjan Östman</cp:lastModifiedBy>
  <cp:lastPrinted>2023-09-28T16:03:02Z</cp:lastPrinted>
  <dcterms:created xsi:type="dcterms:W3CDTF">2009-02-01T14:43:21Z</dcterms:created>
  <dcterms:modified xsi:type="dcterms:W3CDTF">2023-09-28T18:51:21Z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507184941</vt:i4>
  </property>
  <property fmtid="{D5CDD505-2E9C-101B-9397-08002B2CF9AE}" pid="3" name="_EmailSubject">
    <vt:lpwstr>ÖIK Bokslut 2008.xls</vt:lpwstr>
  </property>
  <property fmtid="{D5CDD505-2E9C-101B-9397-08002B2CF9AE}" pid="4" name="_AuthorEmail">
    <vt:lpwstr>cim@forsmark.vattenfall.se</vt:lpwstr>
  </property>
  <property fmtid="{D5CDD505-2E9C-101B-9397-08002B2CF9AE}" pid="5" name="_AuthorEmailDisplayName">
    <vt:lpwstr>Bende Joachim :CIM</vt:lpwstr>
  </property>
  <property fmtid="{D5CDD505-2E9C-101B-9397-08002B2CF9AE}" pid="6" name="_ReviewingToolsShownOnce">
    <vt:lpwstr/>
  </property>
</Properties>
</file>